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Esquibel\Documents\"/>
    </mc:Choice>
  </mc:AlternateContent>
  <xr:revisionPtr revIDLastSave="0" documentId="8_{6319864F-0DE7-4FA7-AE72-8FD2E18ABBD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ayroll" sheetId="1" r:id="rId1"/>
    <sheet name="HR" sheetId="2" r:id="rId2"/>
    <sheet name="Dirty Data" sheetId="3" r:id="rId3"/>
  </sheets>
  <definedNames>
    <definedName name="_xlnm._FilterDatabase" localSheetId="0" hidden="1">Payroll!$A$1:$N$163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3" i="1" l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F163" i="1"/>
  <c r="I163" i="1"/>
  <c r="H163" i="1"/>
  <c r="J163" i="1"/>
  <c r="K163" i="1"/>
  <c r="L163" i="1"/>
  <c r="N163" i="1"/>
  <c r="F162" i="1"/>
  <c r="I162" i="1"/>
  <c r="H162" i="1"/>
  <c r="J162" i="1"/>
  <c r="K162" i="1"/>
  <c r="L162" i="1"/>
  <c r="N162" i="1"/>
  <c r="F161" i="1"/>
  <c r="I161" i="1"/>
  <c r="H161" i="1"/>
  <c r="J161" i="1"/>
  <c r="K161" i="1"/>
  <c r="L161" i="1"/>
  <c r="N161" i="1"/>
  <c r="F160" i="1"/>
  <c r="I160" i="1"/>
  <c r="H160" i="1"/>
  <c r="J160" i="1"/>
  <c r="K160" i="1"/>
  <c r="L160" i="1"/>
  <c r="N160" i="1"/>
  <c r="F159" i="1"/>
  <c r="I159" i="1"/>
  <c r="H159" i="1"/>
  <c r="J159" i="1"/>
  <c r="K159" i="1"/>
  <c r="L159" i="1"/>
  <c r="N159" i="1"/>
  <c r="F158" i="1"/>
  <c r="I158" i="1"/>
  <c r="H158" i="1"/>
  <c r="J158" i="1"/>
  <c r="K158" i="1"/>
  <c r="L158" i="1"/>
  <c r="N158" i="1"/>
  <c r="F13" i="1"/>
  <c r="I13" i="1"/>
  <c r="H13" i="1"/>
  <c r="J13" i="1"/>
  <c r="K13" i="1"/>
  <c r="L13" i="1"/>
  <c r="N13" i="1"/>
  <c r="F12" i="1"/>
  <c r="I12" i="1"/>
  <c r="H12" i="1"/>
  <c r="J12" i="1"/>
  <c r="K12" i="1"/>
  <c r="L12" i="1"/>
  <c r="N12" i="1"/>
  <c r="F11" i="1"/>
  <c r="I11" i="1"/>
  <c r="H11" i="1"/>
  <c r="J11" i="1"/>
  <c r="K11" i="1"/>
  <c r="L11" i="1"/>
  <c r="N11" i="1"/>
  <c r="F10" i="1"/>
  <c r="I10" i="1"/>
  <c r="H10" i="1"/>
  <c r="J10" i="1"/>
  <c r="K10" i="1"/>
  <c r="L10" i="1"/>
  <c r="N10" i="1"/>
  <c r="F9" i="1"/>
  <c r="I9" i="1"/>
  <c r="H9" i="1"/>
  <c r="J9" i="1"/>
  <c r="K9" i="1"/>
  <c r="L9" i="1"/>
  <c r="N9" i="1"/>
  <c r="F8" i="1"/>
  <c r="I8" i="1"/>
  <c r="H8" i="1"/>
  <c r="J8" i="1"/>
  <c r="K8" i="1"/>
  <c r="L8" i="1"/>
  <c r="N8" i="1"/>
  <c r="F7" i="1"/>
  <c r="I7" i="1"/>
  <c r="H7" i="1"/>
  <c r="J7" i="1"/>
  <c r="K7" i="1"/>
  <c r="L7" i="1"/>
  <c r="N7" i="1"/>
  <c r="F6" i="1"/>
  <c r="I6" i="1"/>
  <c r="H6" i="1"/>
  <c r="J6" i="1"/>
  <c r="K6" i="1"/>
  <c r="L6" i="1"/>
  <c r="N6" i="1"/>
  <c r="F5" i="1"/>
  <c r="I5" i="1"/>
  <c r="H5" i="1"/>
  <c r="J5" i="1"/>
  <c r="K5" i="1"/>
  <c r="L5" i="1"/>
  <c r="N5" i="1"/>
  <c r="F4" i="1"/>
  <c r="I4" i="1"/>
  <c r="H4" i="1"/>
  <c r="J4" i="1"/>
  <c r="K4" i="1"/>
  <c r="L4" i="1"/>
  <c r="N4" i="1"/>
  <c r="F3" i="1"/>
  <c r="I3" i="1"/>
  <c r="H3" i="1"/>
  <c r="J3" i="1"/>
  <c r="K3" i="1"/>
  <c r="L3" i="1"/>
  <c r="N3" i="1"/>
  <c r="F2" i="1"/>
  <c r="I2" i="1"/>
  <c r="H2" i="1"/>
  <c r="J2" i="1"/>
  <c r="K2" i="1"/>
  <c r="L2" i="1"/>
  <c r="N2" i="1"/>
  <c r="F20" i="1"/>
  <c r="I20" i="1"/>
  <c r="H20" i="1"/>
  <c r="J20" i="1"/>
  <c r="K20" i="1"/>
  <c r="L20" i="1"/>
  <c r="N20" i="1"/>
  <c r="F21" i="1"/>
  <c r="I21" i="1"/>
  <c r="H21" i="1"/>
  <c r="J21" i="1"/>
  <c r="K21" i="1"/>
  <c r="L21" i="1"/>
  <c r="N21" i="1"/>
  <c r="F22" i="1"/>
  <c r="I22" i="1"/>
  <c r="H22" i="1"/>
  <c r="J22" i="1"/>
  <c r="K22" i="1"/>
  <c r="L22" i="1"/>
  <c r="N22" i="1"/>
  <c r="F23" i="1"/>
  <c r="I23" i="1"/>
  <c r="H23" i="1"/>
  <c r="J23" i="1"/>
  <c r="K23" i="1"/>
  <c r="L23" i="1"/>
  <c r="N23" i="1"/>
  <c r="F24" i="1"/>
  <c r="I24" i="1"/>
  <c r="H24" i="1"/>
  <c r="J24" i="1"/>
  <c r="K24" i="1"/>
  <c r="L24" i="1"/>
  <c r="N24" i="1"/>
  <c r="F25" i="1"/>
  <c r="I25" i="1"/>
  <c r="H25" i="1"/>
  <c r="J25" i="1"/>
  <c r="K25" i="1"/>
  <c r="L25" i="1"/>
  <c r="N25" i="1"/>
  <c r="F26" i="1"/>
  <c r="I26" i="1"/>
  <c r="H26" i="1"/>
  <c r="J26" i="1"/>
  <c r="K26" i="1"/>
  <c r="L26" i="1"/>
  <c r="N26" i="1"/>
  <c r="F27" i="1"/>
  <c r="I27" i="1"/>
  <c r="H27" i="1"/>
  <c r="J27" i="1"/>
  <c r="K27" i="1"/>
  <c r="L27" i="1"/>
  <c r="N27" i="1"/>
  <c r="F28" i="1"/>
  <c r="I28" i="1"/>
  <c r="H28" i="1"/>
  <c r="J28" i="1"/>
  <c r="K28" i="1"/>
  <c r="L28" i="1"/>
  <c r="N28" i="1"/>
  <c r="F29" i="1"/>
  <c r="I29" i="1"/>
  <c r="H29" i="1"/>
  <c r="J29" i="1"/>
  <c r="K29" i="1"/>
  <c r="L29" i="1"/>
  <c r="N29" i="1"/>
  <c r="F30" i="1"/>
  <c r="I30" i="1"/>
  <c r="H30" i="1"/>
  <c r="J30" i="1"/>
  <c r="K30" i="1"/>
  <c r="L30" i="1"/>
  <c r="N30" i="1"/>
  <c r="F31" i="1"/>
  <c r="I31" i="1"/>
  <c r="H31" i="1"/>
  <c r="J31" i="1"/>
  <c r="K31" i="1"/>
  <c r="L31" i="1"/>
  <c r="N31" i="1"/>
  <c r="F32" i="1"/>
  <c r="I32" i="1"/>
  <c r="H32" i="1"/>
  <c r="J32" i="1"/>
  <c r="K32" i="1"/>
  <c r="L32" i="1"/>
  <c r="N32" i="1"/>
  <c r="F33" i="1"/>
  <c r="I33" i="1"/>
  <c r="H33" i="1"/>
  <c r="J33" i="1"/>
  <c r="K33" i="1"/>
  <c r="L33" i="1"/>
  <c r="N33" i="1"/>
  <c r="F34" i="1"/>
  <c r="I34" i="1"/>
  <c r="H34" i="1"/>
  <c r="J34" i="1"/>
  <c r="K34" i="1"/>
  <c r="L34" i="1"/>
  <c r="N34" i="1"/>
  <c r="F35" i="1"/>
  <c r="I35" i="1"/>
  <c r="H35" i="1"/>
  <c r="J35" i="1"/>
  <c r="K35" i="1"/>
  <c r="L35" i="1"/>
  <c r="N35" i="1"/>
  <c r="F36" i="1"/>
  <c r="I36" i="1"/>
  <c r="H36" i="1"/>
  <c r="J36" i="1"/>
  <c r="K36" i="1"/>
  <c r="L36" i="1"/>
  <c r="N36" i="1"/>
  <c r="F37" i="1"/>
  <c r="I37" i="1"/>
  <c r="H37" i="1"/>
  <c r="J37" i="1"/>
  <c r="K37" i="1"/>
  <c r="L37" i="1"/>
  <c r="N37" i="1"/>
  <c r="F38" i="1"/>
  <c r="I38" i="1"/>
  <c r="H38" i="1"/>
  <c r="J38" i="1"/>
  <c r="K38" i="1"/>
  <c r="L38" i="1"/>
  <c r="N38" i="1"/>
  <c r="F39" i="1"/>
  <c r="I39" i="1"/>
  <c r="H39" i="1"/>
  <c r="J39" i="1"/>
  <c r="K39" i="1"/>
  <c r="L39" i="1"/>
  <c r="N39" i="1"/>
  <c r="F40" i="1"/>
  <c r="I40" i="1"/>
  <c r="H40" i="1"/>
  <c r="J40" i="1"/>
  <c r="K40" i="1"/>
  <c r="L40" i="1"/>
  <c r="N40" i="1"/>
  <c r="F41" i="1"/>
  <c r="I41" i="1"/>
  <c r="H41" i="1"/>
  <c r="J41" i="1"/>
  <c r="K41" i="1"/>
  <c r="L41" i="1"/>
  <c r="N41" i="1"/>
  <c r="F42" i="1"/>
  <c r="I42" i="1"/>
  <c r="H42" i="1"/>
  <c r="J42" i="1"/>
  <c r="K42" i="1"/>
  <c r="L42" i="1"/>
  <c r="N42" i="1"/>
  <c r="F43" i="1"/>
  <c r="I43" i="1"/>
  <c r="H43" i="1"/>
  <c r="J43" i="1"/>
  <c r="K43" i="1"/>
  <c r="L43" i="1"/>
  <c r="N43" i="1"/>
  <c r="F44" i="1"/>
  <c r="I44" i="1"/>
  <c r="H44" i="1"/>
  <c r="J44" i="1"/>
  <c r="K44" i="1"/>
  <c r="L44" i="1"/>
  <c r="N44" i="1"/>
  <c r="F45" i="1"/>
  <c r="I45" i="1"/>
  <c r="H45" i="1"/>
  <c r="J45" i="1"/>
  <c r="K45" i="1"/>
  <c r="L45" i="1"/>
  <c r="N45" i="1"/>
  <c r="F46" i="1"/>
  <c r="I46" i="1"/>
  <c r="H46" i="1"/>
  <c r="J46" i="1"/>
  <c r="K46" i="1"/>
  <c r="L46" i="1"/>
  <c r="N46" i="1"/>
  <c r="F47" i="1"/>
  <c r="I47" i="1"/>
  <c r="H47" i="1"/>
  <c r="J47" i="1"/>
  <c r="K47" i="1"/>
  <c r="L47" i="1"/>
  <c r="N47" i="1"/>
  <c r="F48" i="1"/>
  <c r="I48" i="1"/>
  <c r="H48" i="1"/>
  <c r="J48" i="1"/>
  <c r="K48" i="1"/>
  <c r="L48" i="1"/>
  <c r="N48" i="1"/>
  <c r="F49" i="1"/>
  <c r="I49" i="1"/>
  <c r="H49" i="1"/>
  <c r="J49" i="1"/>
  <c r="K49" i="1"/>
  <c r="L49" i="1"/>
  <c r="N49" i="1"/>
  <c r="F50" i="1"/>
  <c r="I50" i="1"/>
  <c r="H50" i="1"/>
  <c r="J50" i="1"/>
  <c r="K50" i="1"/>
  <c r="L50" i="1"/>
  <c r="N50" i="1"/>
  <c r="F51" i="1"/>
  <c r="I51" i="1"/>
  <c r="H51" i="1"/>
  <c r="J51" i="1"/>
  <c r="K51" i="1"/>
  <c r="L51" i="1"/>
  <c r="N51" i="1"/>
  <c r="F52" i="1"/>
  <c r="I52" i="1"/>
  <c r="H52" i="1"/>
  <c r="J52" i="1"/>
  <c r="K52" i="1"/>
  <c r="L52" i="1"/>
  <c r="N52" i="1"/>
  <c r="F53" i="1"/>
  <c r="I53" i="1"/>
  <c r="H53" i="1"/>
  <c r="J53" i="1"/>
  <c r="K53" i="1"/>
  <c r="L53" i="1"/>
  <c r="N53" i="1"/>
  <c r="F54" i="1"/>
  <c r="I54" i="1"/>
  <c r="H54" i="1"/>
  <c r="J54" i="1"/>
  <c r="K54" i="1"/>
  <c r="L54" i="1"/>
  <c r="N54" i="1"/>
  <c r="F55" i="1"/>
  <c r="I55" i="1"/>
  <c r="H55" i="1"/>
  <c r="J55" i="1"/>
  <c r="K55" i="1"/>
  <c r="L55" i="1"/>
  <c r="N55" i="1"/>
  <c r="F56" i="1"/>
  <c r="I56" i="1"/>
  <c r="H56" i="1"/>
  <c r="J56" i="1"/>
  <c r="K56" i="1"/>
  <c r="L56" i="1"/>
  <c r="N56" i="1"/>
  <c r="F57" i="1"/>
  <c r="I57" i="1"/>
  <c r="H57" i="1"/>
  <c r="J57" i="1"/>
  <c r="K57" i="1"/>
  <c r="L57" i="1"/>
  <c r="N57" i="1"/>
  <c r="F58" i="1"/>
  <c r="I58" i="1"/>
  <c r="H58" i="1"/>
  <c r="J58" i="1"/>
  <c r="K58" i="1"/>
  <c r="L58" i="1"/>
  <c r="N58" i="1"/>
  <c r="F59" i="1"/>
  <c r="I59" i="1"/>
  <c r="H59" i="1"/>
  <c r="J59" i="1"/>
  <c r="K59" i="1"/>
  <c r="L59" i="1"/>
  <c r="N59" i="1"/>
  <c r="F60" i="1"/>
  <c r="I60" i="1"/>
  <c r="H60" i="1"/>
  <c r="J60" i="1"/>
  <c r="K60" i="1"/>
  <c r="L60" i="1"/>
  <c r="N60" i="1"/>
  <c r="F61" i="1"/>
  <c r="I61" i="1"/>
  <c r="H61" i="1"/>
  <c r="J61" i="1"/>
  <c r="K61" i="1"/>
  <c r="L61" i="1"/>
  <c r="N61" i="1"/>
  <c r="F62" i="1"/>
  <c r="I62" i="1"/>
  <c r="H62" i="1"/>
  <c r="J62" i="1"/>
  <c r="K62" i="1"/>
  <c r="L62" i="1"/>
  <c r="N62" i="1"/>
  <c r="F63" i="1"/>
  <c r="I63" i="1"/>
  <c r="H63" i="1"/>
  <c r="J63" i="1"/>
  <c r="K63" i="1"/>
  <c r="L63" i="1"/>
  <c r="N63" i="1"/>
  <c r="F64" i="1"/>
  <c r="I64" i="1"/>
  <c r="H64" i="1"/>
  <c r="J64" i="1"/>
  <c r="K64" i="1"/>
  <c r="L64" i="1"/>
  <c r="N64" i="1"/>
  <c r="F65" i="1"/>
  <c r="I65" i="1"/>
  <c r="H65" i="1"/>
  <c r="J65" i="1"/>
  <c r="K65" i="1"/>
  <c r="L65" i="1"/>
  <c r="N65" i="1"/>
  <c r="F66" i="1"/>
  <c r="I66" i="1"/>
  <c r="H66" i="1"/>
  <c r="J66" i="1"/>
  <c r="K66" i="1"/>
  <c r="L66" i="1"/>
  <c r="N66" i="1"/>
  <c r="F67" i="1"/>
  <c r="I67" i="1"/>
  <c r="H67" i="1"/>
  <c r="J67" i="1"/>
  <c r="K67" i="1"/>
  <c r="L67" i="1"/>
  <c r="N67" i="1"/>
  <c r="F68" i="1"/>
  <c r="I68" i="1"/>
  <c r="H68" i="1"/>
  <c r="J68" i="1"/>
  <c r="K68" i="1"/>
  <c r="L68" i="1"/>
  <c r="N68" i="1"/>
  <c r="F69" i="1"/>
  <c r="I69" i="1"/>
  <c r="H69" i="1"/>
  <c r="J69" i="1"/>
  <c r="K69" i="1"/>
  <c r="L69" i="1"/>
  <c r="N69" i="1"/>
  <c r="F70" i="1"/>
  <c r="I70" i="1"/>
  <c r="H70" i="1"/>
  <c r="J70" i="1"/>
  <c r="K70" i="1"/>
  <c r="L70" i="1"/>
  <c r="N70" i="1"/>
  <c r="F71" i="1"/>
  <c r="I71" i="1"/>
  <c r="H71" i="1"/>
  <c r="J71" i="1"/>
  <c r="K71" i="1"/>
  <c r="L71" i="1"/>
  <c r="N71" i="1"/>
  <c r="F72" i="1"/>
  <c r="I72" i="1"/>
  <c r="H72" i="1"/>
  <c r="J72" i="1"/>
  <c r="K72" i="1"/>
  <c r="L72" i="1"/>
  <c r="N72" i="1"/>
  <c r="F73" i="1"/>
  <c r="I73" i="1"/>
  <c r="H73" i="1"/>
  <c r="J73" i="1"/>
  <c r="K73" i="1"/>
  <c r="L73" i="1"/>
  <c r="N73" i="1"/>
  <c r="F74" i="1"/>
  <c r="I74" i="1"/>
  <c r="H74" i="1"/>
  <c r="J74" i="1"/>
  <c r="K74" i="1"/>
  <c r="L74" i="1"/>
  <c r="N74" i="1"/>
  <c r="F75" i="1"/>
  <c r="I75" i="1"/>
  <c r="H75" i="1"/>
  <c r="J75" i="1"/>
  <c r="K75" i="1"/>
  <c r="L75" i="1"/>
  <c r="N75" i="1"/>
  <c r="F76" i="1"/>
  <c r="I76" i="1"/>
  <c r="H76" i="1"/>
  <c r="J76" i="1"/>
  <c r="K76" i="1"/>
  <c r="L76" i="1"/>
  <c r="N76" i="1"/>
  <c r="F77" i="1"/>
  <c r="I77" i="1"/>
  <c r="H77" i="1"/>
  <c r="J77" i="1"/>
  <c r="K77" i="1"/>
  <c r="L77" i="1"/>
  <c r="N77" i="1"/>
  <c r="F78" i="1"/>
  <c r="I78" i="1"/>
  <c r="H78" i="1"/>
  <c r="J78" i="1"/>
  <c r="K78" i="1"/>
  <c r="L78" i="1"/>
  <c r="N78" i="1"/>
  <c r="F79" i="1"/>
  <c r="I79" i="1"/>
  <c r="H79" i="1"/>
  <c r="J79" i="1"/>
  <c r="K79" i="1"/>
  <c r="L79" i="1"/>
  <c r="N79" i="1"/>
  <c r="F80" i="1"/>
  <c r="I80" i="1"/>
  <c r="H80" i="1"/>
  <c r="J80" i="1"/>
  <c r="K80" i="1"/>
  <c r="L80" i="1"/>
  <c r="N80" i="1"/>
  <c r="F81" i="1"/>
  <c r="I81" i="1"/>
  <c r="H81" i="1"/>
  <c r="J81" i="1"/>
  <c r="K81" i="1"/>
  <c r="L81" i="1"/>
  <c r="N81" i="1"/>
  <c r="F82" i="1"/>
  <c r="I82" i="1"/>
  <c r="H82" i="1"/>
  <c r="J82" i="1"/>
  <c r="K82" i="1"/>
  <c r="L82" i="1"/>
  <c r="N82" i="1"/>
  <c r="F83" i="1"/>
  <c r="I83" i="1"/>
  <c r="H83" i="1"/>
  <c r="J83" i="1"/>
  <c r="K83" i="1"/>
  <c r="L83" i="1"/>
  <c r="N83" i="1"/>
  <c r="F84" i="1"/>
  <c r="I84" i="1"/>
  <c r="H84" i="1"/>
  <c r="J84" i="1"/>
  <c r="K84" i="1"/>
  <c r="L84" i="1"/>
  <c r="N84" i="1"/>
  <c r="F85" i="1"/>
  <c r="I85" i="1"/>
  <c r="H85" i="1"/>
  <c r="J85" i="1"/>
  <c r="K85" i="1"/>
  <c r="L85" i="1"/>
  <c r="N85" i="1"/>
  <c r="F86" i="1"/>
  <c r="I86" i="1"/>
  <c r="H86" i="1"/>
  <c r="J86" i="1"/>
  <c r="K86" i="1"/>
  <c r="L86" i="1"/>
  <c r="N86" i="1"/>
  <c r="F87" i="1"/>
  <c r="I87" i="1"/>
  <c r="H87" i="1"/>
  <c r="J87" i="1"/>
  <c r="K87" i="1"/>
  <c r="L87" i="1"/>
  <c r="N87" i="1"/>
  <c r="F88" i="1"/>
  <c r="I88" i="1"/>
  <c r="H88" i="1"/>
  <c r="J88" i="1"/>
  <c r="K88" i="1"/>
  <c r="L88" i="1"/>
  <c r="N88" i="1"/>
  <c r="F89" i="1"/>
  <c r="I89" i="1"/>
  <c r="H89" i="1"/>
  <c r="J89" i="1"/>
  <c r="K89" i="1"/>
  <c r="L89" i="1"/>
  <c r="N89" i="1"/>
  <c r="F90" i="1"/>
  <c r="I90" i="1"/>
  <c r="H90" i="1"/>
  <c r="J90" i="1"/>
  <c r="K90" i="1"/>
  <c r="L90" i="1"/>
  <c r="N90" i="1"/>
  <c r="F91" i="1"/>
  <c r="I91" i="1"/>
  <c r="H91" i="1"/>
  <c r="J91" i="1"/>
  <c r="K91" i="1"/>
  <c r="L91" i="1"/>
  <c r="N91" i="1"/>
  <c r="F92" i="1"/>
  <c r="I92" i="1"/>
  <c r="H92" i="1"/>
  <c r="J92" i="1"/>
  <c r="K92" i="1"/>
  <c r="L92" i="1"/>
  <c r="N92" i="1"/>
  <c r="F93" i="1"/>
  <c r="I93" i="1"/>
  <c r="H93" i="1"/>
  <c r="J93" i="1"/>
  <c r="K93" i="1"/>
  <c r="L93" i="1"/>
  <c r="N93" i="1"/>
  <c r="F94" i="1"/>
  <c r="I94" i="1"/>
  <c r="H94" i="1"/>
  <c r="J94" i="1"/>
  <c r="K94" i="1"/>
  <c r="L94" i="1"/>
  <c r="N94" i="1"/>
  <c r="F95" i="1"/>
  <c r="I95" i="1"/>
  <c r="H95" i="1"/>
  <c r="J95" i="1"/>
  <c r="K95" i="1"/>
  <c r="L95" i="1"/>
  <c r="N95" i="1"/>
  <c r="F96" i="1"/>
  <c r="I96" i="1"/>
  <c r="H96" i="1"/>
  <c r="J96" i="1"/>
  <c r="K96" i="1"/>
  <c r="L96" i="1"/>
  <c r="N96" i="1"/>
  <c r="F97" i="1"/>
  <c r="I97" i="1"/>
  <c r="H97" i="1"/>
  <c r="J97" i="1"/>
  <c r="K97" i="1"/>
  <c r="L97" i="1"/>
  <c r="N97" i="1"/>
  <c r="F98" i="1"/>
  <c r="I98" i="1"/>
  <c r="H98" i="1"/>
  <c r="J98" i="1"/>
  <c r="K98" i="1"/>
  <c r="L98" i="1"/>
  <c r="N98" i="1"/>
  <c r="F99" i="1"/>
  <c r="I99" i="1"/>
  <c r="H99" i="1"/>
  <c r="J99" i="1"/>
  <c r="K99" i="1"/>
  <c r="L99" i="1"/>
  <c r="N99" i="1"/>
  <c r="F100" i="1"/>
  <c r="I100" i="1"/>
  <c r="H100" i="1"/>
  <c r="J100" i="1"/>
  <c r="K100" i="1"/>
  <c r="L100" i="1"/>
  <c r="N100" i="1"/>
  <c r="F101" i="1"/>
  <c r="I101" i="1"/>
  <c r="H101" i="1"/>
  <c r="J101" i="1"/>
  <c r="K101" i="1"/>
  <c r="L101" i="1"/>
  <c r="N101" i="1"/>
  <c r="F102" i="1"/>
  <c r="I102" i="1"/>
  <c r="H102" i="1"/>
  <c r="J102" i="1"/>
  <c r="K102" i="1"/>
  <c r="L102" i="1"/>
  <c r="N102" i="1"/>
  <c r="F103" i="1"/>
  <c r="I103" i="1"/>
  <c r="H103" i="1"/>
  <c r="J103" i="1"/>
  <c r="K103" i="1"/>
  <c r="L103" i="1"/>
  <c r="N103" i="1"/>
  <c r="F104" i="1"/>
  <c r="I104" i="1"/>
  <c r="H104" i="1"/>
  <c r="J104" i="1"/>
  <c r="K104" i="1"/>
  <c r="L104" i="1"/>
  <c r="N104" i="1"/>
  <c r="F105" i="1"/>
  <c r="I105" i="1"/>
  <c r="H105" i="1"/>
  <c r="J105" i="1"/>
  <c r="K105" i="1"/>
  <c r="L105" i="1"/>
  <c r="N105" i="1"/>
  <c r="F106" i="1"/>
  <c r="I106" i="1"/>
  <c r="H106" i="1"/>
  <c r="J106" i="1"/>
  <c r="K106" i="1"/>
  <c r="L106" i="1"/>
  <c r="N106" i="1"/>
  <c r="F107" i="1"/>
  <c r="I107" i="1"/>
  <c r="H107" i="1"/>
  <c r="J107" i="1"/>
  <c r="K107" i="1"/>
  <c r="L107" i="1"/>
  <c r="N107" i="1"/>
  <c r="F108" i="1"/>
  <c r="I108" i="1"/>
  <c r="H108" i="1"/>
  <c r="J108" i="1"/>
  <c r="K108" i="1"/>
  <c r="L108" i="1"/>
  <c r="N108" i="1"/>
  <c r="F109" i="1"/>
  <c r="I109" i="1"/>
  <c r="H109" i="1"/>
  <c r="J109" i="1"/>
  <c r="K109" i="1"/>
  <c r="L109" i="1"/>
  <c r="N109" i="1"/>
  <c r="F110" i="1"/>
  <c r="I110" i="1"/>
  <c r="H110" i="1"/>
  <c r="J110" i="1"/>
  <c r="K110" i="1"/>
  <c r="L110" i="1"/>
  <c r="N110" i="1"/>
  <c r="F111" i="1"/>
  <c r="I111" i="1"/>
  <c r="H111" i="1"/>
  <c r="J111" i="1"/>
  <c r="K111" i="1"/>
  <c r="L111" i="1"/>
  <c r="N111" i="1"/>
  <c r="F112" i="1"/>
  <c r="I112" i="1"/>
  <c r="H112" i="1"/>
  <c r="J112" i="1"/>
  <c r="K112" i="1"/>
  <c r="L112" i="1"/>
  <c r="N112" i="1"/>
  <c r="F113" i="1"/>
  <c r="I113" i="1"/>
  <c r="H113" i="1"/>
  <c r="J113" i="1"/>
  <c r="K113" i="1"/>
  <c r="L113" i="1"/>
  <c r="N113" i="1"/>
  <c r="F114" i="1"/>
  <c r="I114" i="1"/>
  <c r="H114" i="1"/>
  <c r="J114" i="1"/>
  <c r="K114" i="1"/>
  <c r="L114" i="1"/>
  <c r="N114" i="1"/>
  <c r="F115" i="1"/>
  <c r="I115" i="1"/>
  <c r="H115" i="1"/>
  <c r="J115" i="1"/>
  <c r="K115" i="1"/>
  <c r="L115" i="1"/>
  <c r="N115" i="1"/>
  <c r="F116" i="1"/>
  <c r="I116" i="1"/>
  <c r="H116" i="1"/>
  <c r="J116" i="1"/>
  <c r="K116" i="1"/>
  <c r="L116" i="1"/>
  <c r="N116" i="1"/>
  <c r="F117" i="1"/>
  <c r="I117" i="1"/>
  <c r="H117" i="1"/>
  <c r="J117" i="1"/>
  <c r="K117" i="1"/>
  <c r="L117" i="1"/>
  <c r="N117" i="1"/>
  <c r="F118" i="1"/>
  <c r="I118" i="1"/>
  <c r="H118" i="1"/>
  <c r="J118" i="1"/>
  <c r="K118" i="1"/>
  <c r="L118" i="1"/>
  <c r="N118" i="1"/>
  <c r="F119" i="1"/>
  <c r="I119" i="1"/>
  <c r="H119" i="1"/>
  <c r="J119" i="1"/>
  <c r="K119" i="1"/>
  <c r="L119" i="1"/>
  <c r="N119" i="1"/>
  <c r="F120" i="1"/>
  <c r="I120" i="1"/>
  <c r="H120" i="1"/>
  <c r="J120" i="1"/>
  <c r="K120" i="1"/>
  <c r="L120" i="1"/>
  <c r="N120" i="1"/>
  <c r="F121" i="1"/>
  <c r="I121" i="1"/>
  <c r="H121" i="1"/>
  <c r="J121" i="1"/>
  <c r="K121" i="1"/>
  <c r="L121" i="1"/>
  <c r="N121" i="1"/>
  <c r="F122" i="1"/>
  <c r="I122" i="1"/>
  <c r="H122" i="1"/>
  <c r="J122" i="1"/>
  <c r="K122" i="1"/>
  <c r="L122" i="1"/>
  <c r="N122" i="1"/>
  <c r="F123" i="1"/>
  <c r="I123" i="1"/>
  <c r="H123" i="1"/>
  <c r="J123" i="1"/>
  <c r="K123" i="1"/>
  <c r="L123" i="1"/>
  <c r="N123" i="1"/>
  <c r="F124" i="1"/>
  <c r="I124" i="1"/>
  <c r="H124" i="1"/>
  <c r="J124" i="1"/>
  <c r="K124" i="1"/>
  <c r="L124" i="1"/>
  <c r="N124" i="1"/>
  <c r="F125" i="1"/>
  <c r="I125" i="1"/>
  <c r="H125" i="1"/>
  <c r="J125" i="1"/>
  <c r="K125" i="1"/>
  <c r="L125" i="1"/>
  <c r="N125" i="1"/>
  <c r="F126" i="1"/>
  <c r="I126" i="1"/>
  <c r="H126" i="1"/>
  <c r="J126" i="1"/>
  <c r="K126" i="1"/>
  <c r="L126" i="1"/>
  <c r="N126" i="1"/>
  <c r="F127" i="1"/>
  <c r="I127" i="1"/>
  <c r="H127" i="1"/>
  <c r="J127" i="1"/>
  <c r="K127" i="1"/>
  <c r="L127" i="1"/>
  <c r="N127" i="1"/>
  <c r="F128" i="1"/>
  <c r="I128" i="1"/>
  <c r="H128" i="1"/>
  <c r="J128" i="1"/>
  <c r="K128" i="1"/>
  <c r="L128" i="1"/>
  <c r="N128" i="1"/>
  <c r="F129" i="1"/>
  <c r="I129" i="1"/>
  <c r="H129" i="1"/>
  <c r="J129" i="1"/>
  <c r="K129" i="1"/>
  <c r="L129" i="1"/>
  <c r="N129" i="1"/>
  <c r="F130" i="1"/>
  <c r="I130" i="1"/>
  <c r="H130" i="1"/>
  <c r="J130" i="1"/>
  <c r="K130" i="1"/>
  <c r="L130" i="1"/>
  <c r="N130" i="1"/>
  <c r="F131" i="1"/>
  <c r="I131" i="1"/>
  <c r="H131" i="1"/>
  <c r="J131" i="1"/>
  <c r="K131" i="1"/>
  <c r="L131" i="1"/>
  <c r="N131" i="1"/>
  <c r="F132" i="1"/>
  <c r="I132" i="1"/>
  <c r="H132" i="1"/>
  <c r="J132" i="1"/>
  <c r="K132" i="1"/>
  <c r="L132" i="1"/>
  <c r="N132" i="1"/>
  <c r="F133" i="1"/>
  <c r="I133" i="1"/>
  <c r="H133" i="1"/>
  <c r="J133" i="1"/>
  <c r="K133" i="1"/>
  <c r="L133" i="1"/>
  <c r="N133" i="1"/>
  <c r="F134" i="1"/>
  <c r="I134" i="1"/>
  <c r="H134" i="1"/>
  <c r="J134" i="1"/>
  <c r="K134" i="1"/>
  <c r="L134" i="1"/>
  <c r="N134" i="1"/>
  <c r="F135" i="1"/>
  <c r="I135" i="1"/>
  <c r="H135" i="1"/>
  <c r="J135" i="1"/>
  <c r="K135" i="1"/>
  <c r="L135" i="1"/>
  <c r="N135" i="1"/>
  <c r="F136" i="1"/>
  <c r="I136" i="1"/>
  <c r="H136" i="1"/>
  <c r="J136" i="1"/>
  <c r="K136" i="1"/>
  <c r="L136" i="1"/>
  <c r="N136" i="1"/>
  <c r="F137" i="1"/>
  <c r="I137" i="1"/>
  <c r="H137" i="1"/>
  <c r="J137" i="1"/>
  <c r="K137" i="1"/>
  <c r="L137" i="1"/>
  <c r="N137" i="1"/>
  <c r="F138" i="1"/>
  <c r="I138" i="1"/>
  <c r="H138" i="1"/>
  <c r="J138" i="1"/>
  <c r="K138" i="1"/>
  <c r="L138" i="1"/>
  <c r="N138" i="1"/>
  <c r="F139" i="1"/>
  <c r="I139" i="1"/>
  <c r="H139" i="1"/>
  <c r="J139" i="1"/>
  <c r="K139" i="1"/>
  <c r="L139" i="1"/>
  <c r="N139" i="1"/>
  <c r="F140" i="1"/>
  <c r="I140" i="1"/>
  <c r="H140" i="1"/>
  <c r="J140" i="1"/>
  <c r="K140" i="1"/>
  <c r="L140" i="1"/>
  <c r="N140" i="1"/>
  <c r="F141" i="1"/>
  <c r="I141" i="1"/>
  <c r="H141" i="1"/>
  <c r="J141" i="1"/>
  <c r="K141" i="1"/>
  <c r="L141" i="1"/>
  <c r="N141" i="1"/>
  <c r="F142" i="1"/>
  <c r="I142" i="1"/>
  <c r="H142" i="1"/>
  <c r="J142" i="1"/>
  <c r="K142" i="1"/>
  <c r="L142" i="1"/>
  <c r="N142" i="1"/>
  <c r="F143" i="1"/>
  <c r="I143" i="1"/>
  <c r="H143" i="1"/>
  <c r="J143" i="1"/>
  <c r="K143" i="1"/>
  <c r="L143" i="1"/>
  <c r="N143" i="1"/>
  <c r="F144" i="1"/>
  <c r="I144" i="1"/>
  <c r="H144" i="1"/>
  <c r="J144" i="1"/>
  <c r="K144" i="1"/>
  <c r="L144" i="1"/>
  <c r="N144" i="1"/>
  <c r="F145" i="1"/>
  <c r="I145" i="1"/>
  <c r="H145" i="1"/>
  <c r="J145" i="1"/>
  <c r="K145" i="1"/>
  <c r="L145" i="1"/>
  <c r="N145" i="1"/>
  <c r="F146" i="1"/>
  <c r="I146" i="1"/>
  <c r="H146" i="1"/>
  <c r="J146" i="1"/>
  <c r="K146" i="1"/>
  <c r="L146" i="1"/>
  <c r="N146" i="1"/>
  <c r="F147" i="1"/>
  <c r="I147" i="1"/>
  <c r="H147" i="1"/>
  <c r="J147" i="1"/>
  <c r="K147" i="1"/>
  <c r="L147" i="1"/>
  <c r="N147" i="1"/>
  <c r="F148" i="1"/>
  <c r="I148" i="1"/>
  <c r="H148" i="1"/>
  <c r="J148" i="1"/>
  <c r="K148" i="1"/>
  <c r="L148" i="1"/>
  <c r="N148" i="1"/>
  <c r="F149" i="1"/>
  <c r="I149" i="1"/>
  <c r="H149" i="1"/>
  <c r="J149" i="1"/>
  <c r="K149" i="1"/>
  <c r="L149" i="1"/>
  <c r="N149" i="1"/>
  <c r="F150" i="1"/>
  <c r="I150" i="1"/>
  <c r="H150" i="1"/>
  <c r="J150" i="1"/>
  <c r="K150" i="1"/>
  <c r="L150" i="1"/>
  <c r="N150" i="1"/>
  <c r="F151" i="1"/>
  <c r="I151" i="1"/>
  <c r="H151" i="1"/>
  <c r="J151" i="1"/>
  <c r="K151" i="1"/>
  <c r="L151" i="1"/>
  <c r="N151" i="1"/>
  <c r="F152" i="1"/>
  <c r="I152" i="1"/>
  <c r="H152" i="1"/>
  <c r="J152" i="1"/>
  <c r="K152" i="1"/>
  <c r="L152" i="1"/>
  <c r="N152" i="1"/>
  <c r="F153" i="1"/>
  <c r="I153" i="1"/>
  <c r="H153" i="1"/>
  <c r="J153" i="1"/>
  <c r="K153" i="1"/>
  <c r="L153" i="1"/>
  <c r="N153" i="1"/>
  <c r="F154" i="1"/>
  <c r="I154" i="1"/>
  <c r="H154" i="1"/>
  <c r="J154" i="1"/>
  <c r="K154" i="1"/>
  <c r="L154" i="1"/>
  <c r="N154" i="1"/>
  <c r="F155" i="1"/>
  <c r="I155" i="1"/>
  <c r="H155" i="1"/>
  <c r="J155" i="1"/>
  <c r="K155" i="1"/>
  <c r="L155" i="1"/>
  <c r="N155" i="1"/>
  <c r="F156" i="1"/>
  <c r="I156" i="1"/>
  <c r="H156" i="1"/>
  <c r="J156" i="1"/>
  <c r="K156" i="1"/>
  <c r="L156" i="1"/>
  <c r="N156" i="1"/>
  <c r="F157" i="1"/>
  <c r="I157" i="1"/>
  <c r="H157" i="1"/>
  <c r="J157" i="1"/>
  <c r="K157" i="1"/>
  <c r="L157" i="1"/>
  <c r="N157" i="1"/>
  <c r="F19" i="1"/>
  <c r="I19" i="1"/>
  <c r="H19" i="1"/>
  <c r="J19" i="1"/>
  <c r="K19" i="1"/>
  <c r="L19" i="1"/>
  <c r="N19" i="1"/>
  <c r="F14" i="1"/>
  <c r="I14" i="1"/>
  <c r="H14" i="1"/>
  <c r="F15" i="1"/>
  <c r="I15" i="1"/>
  <c r="H15" i="1"/>
  <c r="F16" i="1"/>
  <c r="I16" i="1"/>
  <c r="H16" i="1"/>
  <c r="F17" i="1"/>
  <c r="I17" i="1"/>
  <c r="H17" i="1"/>
  <c r="F18" i="1"/>
  <c r="I18" i="1"/>
  <c r="H18" i="1"/>
  <c r="J17" i="1"/>
  <c r="K17" i="1"/>
  <c r="L17" i="1"/>
  <c r="N17" i="1"/>
  <c r="J14" i="1"/>
  <c r="K14" i="1"/>
  <c r="L14" i="1"/>
  <c r="N14" i="1"/>
  <c r="J15" i="1"/>
  <c r="K15" i="1"/>
  <c r="L15" i="1"/>
  <c r="N15" i="1"/>
  <c r="J16" i="1"/>
  <c r="K16" i="1"/>
  <c r="L16" i="1"/>
  <c r="N16" i="1"/>
  <c r="J18" i="1"/>
  <c r="K18" i="1"/>
  <c r="L18" i="1"/>
  <c r="N18" i="1"/>
</calcChain>
</file>

<file path=xl/sharedStrings.xml><?xml version="1.0" encoding="utf-8"?>
<sst xmlns="http://schemas.openxmlformats.org/spreadsheetml/2006/main" count="242" uniqueCount="65">
  <si>
    <t>Employee ID</t>
  </si>
  <si>
    <t>Name</t>
  </si>
  <si>
    <t>Kaliyath, Sandeep</t>
  </si>
  <si>
    <t>Kane, John</t>
  </si>
  <si>
    <t>Kane, Lori</t>
  </si>
  <si>
    <t>Kastner, Steven H.</t>
  </si>
  <si>
    <t>Katyal, Sandeep</t>
  </si>
  <si>
    <t>Kawai, Masato</t>
  </si>
  <si>
    <t>Kearney, Bonnie</t>
  </si>
  <si>
    <t>Keeker, Kevin</t>
  </si>
  <si>
    <t>Hours</t>
  </si>
  <si>
    <t>Gross Pay</t>
  </si>
  <si>
    <t>Date</t>
  </si>
  <si>
    <t>Net Pay</t>
  </si>
  <si>
    <t>State
Tax</t>
  </si>
  <si>
    <t>Federal Income Tax</t>
  </si>
  <si>
    <t>Total Tax Withheld</t>
  </si>
  <si>
    <t>Insurance
Deduction</t>
  </si>
  <si>
    <t>Federal Allow.</t>
  </si>
  <si>
    <t>Social
Security
6.2%</t>
  </si>
  <si>
    <t>Medicare 1.45%</t>
  </si>
  <si>
    <t xml:space="preserve">
Hourly Wage</t>
  </si>
  <si>
    <t>Office</t>
  </si>
  <si>
    <t>Central</t>
  </si>
  <si>
    <t>District A</t>
  </si>
  <si>
    <t>District B</t>
  </si>
  <si>
    <t>E/N</t>
  </si>
  <si>
    <t>E</t>
  </si>
  <si>
    <t>N</t>
  </si>
  <si>
    <t>Start Date</t>
  </si>
  <si>
    <t>Title</t>
  </si>
  <si>
    <t>EVP</t>
  </si>
  <si>
    <t>Manager</t>
  </si>
  <si>
    <t>VP HR</t>
  </si>
  <si>
    <t>Supervisor</t>
  </si>
  <si>
    <t>CEO</t>
  </si>
  <si>
    <t>Operator</t>
  </si>
  <si>
    <t>Merged cells</t>
  </si>
  <si>
    <t>Extra columns</t>
  </si>
  <si>
    <t>Extra rows</t>
  </si>
  <si>
    <t>Misplaced data</t>
  </si>
  <si>
    <t>Duplicates</t>
  </si>
  <si>
    <t>Inconsistent types</t>
  </si>
  <si>
    <t>Non-numeric numeric data</t>
  </si>
  <si>
    <t>Formulas equaling blanks</t>
  </si>
  <si>
    <t>Constants vs. formulas</t>
  </si>
  <si>
    <t>Conditional formatting</t>
  </si>
  <si>
    <t>Data connections</t>
  </si>
  <si>
    <t>This Way</t>
  </si>
  <si>
    <t>Not This Way</t>
  </si>
  <si>
    <t>Use Center Across Selection</t>
  </si>
  <si>
    <t>Don't add columns for spacing</t>
  </si>
  <si>
    <t>Don't add rows for spacing</t>
  </si>
  <si>
    <t>All values, all text, all dates in a column</t>
  </si>
  <si>
    <t>Clear column Widths by selecting all data and double clicking between any two columns. Ctrl+DnArrow  to see where data stops</t>
  </si>
  <si>
    <t>Data tab, Remove Duplicates</t>
  </si>
  <si>
    <t>Multiply non-numeric numbers by 1 with Paste Special Multiply or use VALUE function</t>
  </si>
  <si>
    <t>Ctrl+~ reveals all formulas</t>
  </si>
  <si>
    <t>Correct this!!</t>
  </si>
  <si>
    <t>Check applied formatting and capture as legend or clear.</t>
  </si>
  <si>
    <t>Get rid of them if at all possible</t>
  </si>
  <si>
    <t>Verify or edit  on Data tab Edit Links button</t>
  </si>
  <si>
    <t>Problem</t>
  </si>
  <si>
    <t>Solution</t>
  </si>
  <si>
    <t>Use Table style formatting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</si>
</sst>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u/>
      <sz val="10"/>
      <color indexed="12"/>
      <name val="Arial"/>
    </font>
    <font>
      <sz val="8"/>
      <name val="Arial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0" xfId="0" applyFont="1"/>
    <xf numFmtId="0" fontId="4" fillId="0" borderId="0" xfId="0" applyFont="1"/>
    <xf numFmtId="14" fontId="0" fillId="0" borderId="0" xfId="0" applyNumberFormat="1"/>
    <xf numFmtId="14" fontId="4" fillId="0" borderId="0" xfId="0" applyNumberFormat="1" applyFont="1"/>
    <xf numFmtId="0" fontId="4" fillId="0" borderId="0" xfId="0" applyFont="1" applyAlignment="1">
      <alignment horizontal="centerContinuous"/>
    </xf>
    <xf numFmtId="0" fontId="3" fillId="0" borderId="0" xfId="2"/>
    <xf numFmtId="0" fontId="6" fillId="0" borderId="0" xfId="1" applyFont="1" applyAlignment="1" applyProtection="1"/>
    <xf numFmtId="14" fontId="5" fillId="0" borderId="0" xfId="0" applyNumberFormat="1" applyFont="1"/>
    <xf numFmtId="0" fontId="4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Title" xfId="2" builtinId="1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F4C486-AD51-42B5-82A3-5CCA6CF02711}" name="Payroll_Data" displayName="Payroll_Data" ref="A1:N163" totalsRowShown="0" headerRowDxfId="7">
  <autoFilter ref="A1:N163" xr:uid="{6B313112-4010-4CB0-9EFB-907105067FEB}"/>
  <tableColumns count="14">
    <tableColumn id="1" xr3:uid="{44FF3829-E498-443B-87C3-D315CDC74271}" name="Date" dataDxfId="6">
      <calculatedColumnFormula>(((38170+(16*365))+-365)+3)+1</calculatedColumnFormula>
    </tableColumn>
    <tableColumn id="2" xr3:uid="{72502E57-DDE4-46A4-BD28-F913F559C2BA}" name="Employee ID"/>
    <tableColumn id="3" xr3:uid="{4DCFAC0F-8883-438E-867E-B9ED0BC307EA}" name="Name"/>
    <tableColumn id="4" xr3:uid="{2E145F68-AD03-43E5-9753-1C3E1D6FBE86}" name="_x000a_Hourly Wage"/>
    <tableColumn id="5" xr3:uid="{59060CC3-C21F-4CA1-95AB-4C1418C2FD0D}" name="Hours"/>
    <tableColumn id="6" xr3:uid="{8CDFD9E4-DE8C-4458-B69A-5E794F63CFFD}" name="Gross Pay">
      <calculatedColumnFormula>D2*E2</calculatedColumnFormula>
    </tableColumn>
    <tableColumn id="7" xr3:uid="{CB481740-E7DC-4B96-AE78-E6283B2991F4}" name="Federal Allow."/>
    <tableColumn id="8" xr3:uid="{CA6E8FB9-9BDA-46D3-9B2C-7534D78ED723}" name="State_x000a_Tax">
      <calculatedColumnFormula>(0.09*((F2-MIN(I2,67))-154))+10.4-(2.827*G2)</calculatedColumnFormula>
    </tableColumn>
    <tableColumn id="9" xr3:uid="{52E0B45D-0A8B-4B7E-87F8-CF8FE096AFBB}" name="Federal Income Tax">
      <calculatedColumnFormula>IF((F2-G2*59.62)&gt;592,74.35+((F2-G2*59.62)-592)*0.25,13.6+((F2-G2*59.62)-187)*0.15)</calculatedColumnFormula>
    </tableColumn>
    <tableColumn id="10" xr3:uid="{FD4FDCCD-880D-4C5F-A01D-278E2E319EF1}" name="Social_x000a_Security_x000a_6.2%">
      <calculatedColumnFormula>F2*0.062</calculatedColumnFormula>
    </tableColumn>
    <tableColumn id="11" xr3:uid="{B339C3CA-19AE-4A98-95F2-8EBD89E2098A}" name="Medicare 1.45%">
      <calculatedColumnFormula>F2*0.0145</calculatedColumnFormula>
    </tableColumn>
    <tableColumn id="12" xr3:uid="{7335C84A-36ED-43A8-8444-7AF4A37418D4}" name="Total Tax Withheld">
      <calculatedColumnFormula>H2+I2+J2+K2</calculatedColumnFormula>
    </tableColumn>
    <tableColumn id="13" xr3:uid="{6E8EF5B8-8366-478A-8ADE-9CEC7499A5E9}" name="Insurance_x000a_Deduction"/>
    <tableColumn id="14" xr3:uid="{00702E7D-DFDE-4FC9-9FDA-11664B7012B3}" name="Net Pay">
      <calculatedColumnFormula>F2-L2-M2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1B8726-DC68-4B83-95BE-FCD7F4829C77}" name="HR_Data" displayName="HR_Data" ref="A1:F9" totalsRowShown="0" headerRowDxfId="5" dataDxfId="4">
  <autoFilter ref="A1:F9" xr:uid="{FF2B2A7C-6176-4329-BD0C-4812C1FD91BF}"/>
  <tableColumns count="6">
    <tableColumn id="1" xr3:uid="{5877E62C-0FE3-4E50-976F-58332B8B95C0}" name="Employee ID"/>
    <tableColumn id="2" xr3:uid="{970C7D3E-68D8-4E78-8A62-635D609D4F5C}" name="Name"/>
    <tableColumn id="3" xr3:uid="{D908101C-A915-43BE-96AF-67EF427CE50A}" name="Office" dataDxfId="3"/>
    <tableColumn id="4" xr3:uid="{20359247-DF12-4C61-BDA5-80437CCAD231}" name="E/N" dataDxfId="2"/>
    <tableColumn id="5" xr3:uid="{2B8B780D-C583-4B52-87BB-996103F1748B}" name="Start Date" dataDxfId="1"/>
    <tableColumn id="6" xr3:uid="{483B2DC3-E725-422A-9285-193F21DEEFD0}" name="Tit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9RvSSo0CmMw" TargetMode="External"/><Relationship Id="rId1" Type="http://schemas.openxmlformats.org/officeDocument/2006/relationships/hyperlink" Target="https://youtu.be/5FyHDQ7mCc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3"/>
  <sheetViews>
    <sheetView tabSelected="1" zoomScale="136" zoomScaleNormal="136" workbookViewId="0">
      <selection activeCell="C8" sqref="C8"/>
    </sheetView>
  </sheetViews>
  <sheetFormatPr defaultColWidth="9.1796875" defaultRowHeight="12.5" x14ac:dyDescent="0.25"/>
  <cols>
    <col min="1" max="1" width="8.90625" style="3" bestFit="1" customWidth="1"/>
    <col min="2" max="2" width="13.26953125" customWidth="1"/>
    <col min="3" max="3" width="15.90625" bestFit="1" customWidth="1"/>
    <col min="4" max="4" width="13.36328125" bestFit="1" customWidth="1"/>
    <col min="5" max="5" width="7.453125" customWidth="1"/>
    <col min="6" max="6" width="11.08984375" customWidth="1"/>
    <col min="7" max="7" width="14.54296875" customWidth="1"/>
    <col min="8" max="8" width="9.81640625" bestFit="1" customWidth="1"/>
    <col min="9" max="9" width="19.453125" customWidth="1"/>
    <col min="10" max="10" width="20.08984375" bestFit="1" customWidth="1"/>
    <col min="11" max="11" width="15.54296875" customWidth="1"/>
    <col min="12" max="12" width="18.54296875" customWidth="1"/>
    <col min="13" max="13" width="19.54296875" bestFit="1" customWidth="1"/>
    <col min="14" max="14" width="8.7265625" customWidth="1"/>
    <col min="17" max="17" width="1.90625" bestFit="1" customWidth="1"/>
  </cols>
  <sheetData>
    <row r="1" spans="1:14" s="1" customFormat="1" ht="13" x14ac:dyDescent="0.3">
      <c r="A1" s="8" t="s">
        <v>12</v>
      </c>
      <c r="B1" s="1" t="s">
        <v>0</v>
      </c>
      <c r="C1" s="1" t="s">
        <v>1</v>
      </c>
      <c r="D1" s="1" t="s">
        <v>21</v>
      </c>
      <c r="E1" s="1" t="s">
        <v>10</v>
      </c>
      <c r="F1" s="1" t="s">
        <v>11</v>
      </c>
      <c r="G1" s="1" t="s">
        <v>18</v>
      </c>
      <c r="H1" s="1" t="s">
        <v>14</v>
      </c>
      <c r="I1" s="1" t="s">
        <v>15</v>
      </c>
      <c r="J1" s="1" t="s">
        <v>19</v>
      </c>
      <c r="K1" s="1" t="s">
        <v>20</v>
      </c>
      <c r="L1" s="1" t="s">
        <v>16</v>
      </c>
      <c r="M1" s="1" t="s">
        <v>17</v>
      </c>
      <c r="N1" s="1" t="s">
        <v>13</v>
      </c>
    </row>
    <row r="2" spans="1:14" x14ac:dyDescent="0.25">
      <c r="A2" s="3">
        <f t="shared" ref="A2:A7" si="0">(((37988+(16*365))+-365)+3)+1</f>
        <v>43467</v>
      </c>
      <c r="B2">
        <v>56</v>
      </c>
      <c r="C2" t="s">
        <v>3</v>
      </c>
      <c r="D2">
        <v>13.25</v>
      </c>
      <c r="E2">
        <v>40</v>
      </c>
      <c r="F2">
        <f t="shared" ref="F2:F7" si="1">D2*E2</f>
        <v>530</v>
      </c>
      <c r="G2">
        <v>0</v>
      </c>
      <c r="H2">
        <f t="shared" ref="H2:H7" si="2">(0.09*((F2-MIN(I2,67))-154))+10.4-(2.827*G2)</f>
        <v>38.3855</v>
      </c>
      <c r="I2">
        <f t="shared" ref="I2:I7" si="3">IF((F2-G2*59.62)&gt;592,74.35+((F2-G2*59.62)-592)*0.25,13.6+((F2-G2*59.62)-187)*0.15)</f>
        <v>65.05</v>
      </c>
      <c r="J2">
        <f t="shared" ref="J2:J7" si="4">F2*0.062</f>
        <v>32.86</v>
      </c>
      <c r="K2">
        <f t="shared" ref="K2:K7" si="5">F2*0.0145</f>
        <v>7.6850000000000005</v>
      </c>
      <c r="L2">
        <f t="shared" ref="L2:L7" si="6">H2+I2+J2+K2</f>
        <v>143.98050000000001</v>
      </c>
      <c r="M2">
        <v>26</v>
      </c>
      <c r="N2">
        <f t="shared" ref="N2:N7" si="7">F2-L2-M2</f>
        <v>360.01949999999999</v>
      </c>
    </row>
    <row r="3" spans="1:14" x14ac:dyDescent="0.25">
      <c r="A3" s="3">
        <f t="shared" si="0"/>
        <v>43467</v>
      </c>
      <c r="B3">
        <v>57</v>
      </c>
      <c r="C3" t="s">
        <v>4</v>
      </c>
      <c r="D3">
        <v>25</v>
      </c>
      <c r="E3">
        <v>40</v>
      </c>
      <c r="F3">
        <f t="shared" si="1"/>
        <v>1000</v>
      </c>
      <c r="G3">
        <v>2</v>
      </c>
      <c r="H3">
        <f t="shared" si="2"/>
        <v>74.856000000000009</v>
      </c>
      <c r="I3">
        <f t="shared" si="3"/>
        <v>146.54</v>
      </c>
      <c r="J3">
        <f t="shared" si="4"/>
        <v>62</v>
      </c>
      <c r="K3">
        <f t="shared" si="5"/>
        <v>14.5</v>
      </c>
      <c r="L3">
        <f t="shared" si="6"/>
        <v>297.89600000000002</v>
      </c>
      <c r="M3">
        <v>35</v>
      </c>
      <c r="N3">
        <f t="shared" si="7"/>
        <v>667.10400000000004</v>
      </c>
    </row>
    <row r="4" spans="1:14" x14ac:dyDescent="0.25">
      <c r="A4" s="3">
        <f t="shared" si="0"/>
        <v>43467</v>
      </c>
      <c r="B4">
        <v>58</v>
      </c>
      <c r="C4" t="s">
        <v>5</v>
      </c>
      <c r="D4">
        <v>31</v>
      </c>
      <c r="E4">
        <v>39</v>
      </c>
      <c r="F4">
        <f t="shared" si="1"/>
        <v>1209</v>
      </c>
      <c r="G4">
        <v>1</v>
      </c>
      <c r="H4">
        <f t="shared" si="2"/>
        <v>96.493000000000009</v>
      </c>
      <c r="I4">
        <f t="shared" si="3"/>
        <v>213.69500000000002</v>
      </c>
      <c r="J4">
        <f t="shared" si="4"/>
        <v>74.957999999999998</v>
      </c>
      <c r="K4">
        <f t="shared" si="5"/>
        <v>17.5305</v>
      </c>
      <c r="L4">
        <f t="shared" si="6"/>
        <v>402.67650000000009</v>
      </c>
      <c r="M4">
        <v>35</v>
      </c>
      <c r="N4">
        <f t="shared" si="7"/>
        <v>771.32349999999997</v>
      </c>
    </row>
    <row r="5" spans="1:14" x14ac:dyDescent="0.25">
      <c r="A5" s="3">
        <f t="shared" si="0"/>
        <v>43467</v>
      </c>
      <c r="B5">
        <v>59</v>
      </c>
      <c r="C5" t="s">
        <v>6</v>
      </c>
      <c r="D5">
        <v>13</v>
      </c>
      <c r="E5">
        <v>40</v>
      </c>
      <c r="F5">
        <f t="shared" si="1"/>
        <v>520</v>
      </c>
      <c r="G5">
        <v>0</v>
      </c>
      <c r="H5">
        <f t="shared" si="2"/>
        <v>37.6205</v>
      </c>
      <c r="I5">
        <f t="shared" si="3"/>
        <v>63.55</v>
      </c>
      <c r="J5">
        <f t="shared" si="4"/>
        <v>32.24</v>
      </c>
      <c r="K5">
        <f t="shared" si="5"/>
        <v>7.54</v>
      </c>
      <c r="L5">
        <f t="shared" si="6"/>
        <v>140.95050000000001</v>
      </c>
      <c r="M5">
        <v>26</v>
      </c>
      <c r="N5">
        <f t="shared" si="7"/>
        <v>353.04949999999997</v>
      </c>
    </row>
    <row r="6" spans="1:14" x14ac:dyDescent="0.25">
      <c r="A6" s="3">
        <f t="shared" si="0"/>
        <v>43467</v>
      </c>
      <c r="B6">
        <v>60</v>
      </c>
      <c r="C6" t="s">
        <v>7</v>
      </c>
      <c r="D6">
        <v>7.5</v>
      </c>
      <c r="E6">
        <v>30</v>
      </c>
      <c r="F6">
        <f t="shared" si="1"/>
        <v>225</v>
      </c>
      <c r="G6">
        <v>1</v>
      </c>
      <c r="H6">
        <f t="shared" si="2"/>
        <v>13.03087</v>
      </c>
      <c r="I6">
        <f t="shared" si="3"/>
        <v>10.356999999999999</v>
      </c>
      <c r="J6">
        <f t="shared" si="4"/>
        <v>13.95</v>
      </c>
      <c r="K6">
        <f t="shared" si="5"/>
        <v>3.2625000000000002</v>
      </c>
      <c r="L6">
        <f t="shared" si="6"/>
        <v>40.600369999999998</v>
      </c>
      <c r="M6">
        <v>26</v>
      </c>
      <c r="N6">
        <f t="shared" si="7"/>
        <v>158.39963</v>
      </c>
    </row>
    <row r="7" spans="1:14" x14ac:dyDescent="0.25">
      <c r="A7" s="3">
        <f t="shared" si="0"/>
        <v>43467</v>
      </c>
      <c r="B7">
        <v>61</v>
      </c>
      <c r="C7" t="s">
        <v>8</v>
      </c>
      <c r="D7">
        <v>8.2200000000000006</v>
      </c>
      <c r="E7">
        <v>40</v>
      </c>
      <c r="F7">
        <f t="shared" si="1"/>
        <v>328.8</v>
      </c>
      <c r="G7">
        <v>0</v>
      </c>
      <c r="H7">
        <f t="shared" si="2"/>
        <v>22.9937</v>
      </c>
      <c r="I7">
        <f t="shared" si="3"/>
        <v>34.869999999999997</v>
      </c>
      <c r="J7">
        <f t="shared" si="4"/>
        <v>20.3856</v>
      </c>
      <c r="K7">
        <f t="shared" si="5"/>
        <v>4.7676000000000007</v>
      </c>
      <c r="L7">
        <f t="shared" si="6"/>
        <v>83.016899999999993</v>
      </c>
      <c r="M7">
        <v>26</v>
      </c>
      <c r="N7">
        <f t="shared" si="7"/>
        <v>219.78310000000002</v>
      </c>
    </row>
    <row r="8" spans="1:14" x14ac:dyDescent="0.25">
      <c r="A8" s="3">
        <f t="shared" ref="A8:A13" si="8">(((37995+(16*365))+-365)+3)+1</f>
        <v>43474</v>
      </c>
      <c r="B8">
        <v>56</v>
      </c>
      <c r="C8" t="s">
        <v>3</v>
      </c>
      <c r="D8">
        <v>13.25</v>
      </c>
      <c r="E8">
        <v>40</v>
      </c>
      <c r="F8">
        <f t="shared" ref="F8:F13" si="9">D8*E8</f>
        <v>530</v>
      </c>
      <c r="G8">
        <v>0</v>
      </c>
      <c r="H8">
        <f t="shared" ref="H8:H13" si="10">(0.09*((F8-MIN(I8,67))-154))+10.4-(2.827*G8)</f>
        <v>38.3855</v>
      </c>
      <c r="I8">
        <f t="shared" ref="I8:I13" si="11">IF((F8-G8*59.62)&gt;592,74.35+((F8-G8*59.62)-592)*0.25,13.6+((F8-G8*59.62)-187)*0.15)</f>
        <v>65.05</v>
      </c>
      <c r="J8">
        <f t="shared" ref="J8:J13" si="12">F8*0.062</f>
        <v>32.86</v>
      </c>
      <c r="K8">
        <f t="shared" ref="K8:K13" si="13">F8*0.0145</f>
        <v>7.6850000000000005</v>
      </c>
      <c r="L8">
        <f t="shared" ref="L8:L13" si="14">H8+I8+J8+K8</f>
        <v>143.98050000000001</v>
      </c>
      <c r="M8">
        <v>26</v>
      </c>
      <c r="N8">
        <f t="shared" ref="N8:N13" si="15">F8-L8-M8</f>
        <v>360.01949999999999</v>
      </c>
    </row>
    <row r="9" spans="1:14" x14ac:dyDescent="0.25">
      <c r="A9" s="3">
        <f t="shared" si="8"/>
        <v>43474</v>
      </c>
      <c r="B9">
        <v>57</v>
      </c>
      <c r="C9" t="s">
        <v>4</v>
      </c>
      <c r="D9">
        <v>25</v>
      </c>
      <c r="E9">
        <v>33</v>
      </c>
      <c r="F9">
        <f t="shared" si="9"/>
        <v>825</v>
      </c>
      <c r="G9">
        <v>2</v>
      </c>
      <c r="H9">
        <f t="shared" si="10"/>
        <v>59.106000000000009</v>
      </c>
      <c r="I9">
        <f t="shared" si="11"/>
        <v>102.78999999999999</v>
      </c>
      <c r="J9">
        <f t="shared" si="12"/>
        <v>51.15</v>
      </c>
      <c r="K9">
        <f t="shared" si="13"/>
        <v>11.9625</v>
      </c>
      <c r="L9">
        <f t="shared" si="14"/>
        <v>225.00850000000003</v>
      </c>
      <c r="M9">
        <v>35</v>
      </c>
      <c r="N9">
        <f t="shared" si="15"/>
        <v>564.99149999999997</v>
      </c>
    </row>
    <row r="10" spans="1:14" x14ac:dyDescent="0.25">
      <c r="A10" s="3">
        <f t="shared" si="8"/>
        <v>43474</v>
      </c>
      <c r="B10">
        <v>58</v>
      </c>
      <c r="C10" t="s">
        <v>5</v>
      </c>
      <c r="D10">
        <v>31</v>
      </c>
      <c r="E10">
        <v>28</v>
      </c>
      <c r="F10">
        <f t="shared" si="9"/>
        <v>868</v>
      </c>
      <c r="G10">
        <v>1</v>
      </c>
      <c r="H10">
        <f t="shared" si="10"/>
        <v>65.802999999999997</v>
      </c>
      <c r="I10">
        <f t="shared" si="11"/>
        <v>128.44499999999999</v>
      </c>
      <c r="J10">
        <f t="shared" si="12"/>
        <v>53.816000000000003</v>
      </c>
      <c r="K10">
        <f t="shared" si="13"/>
        <v>12.586</v>
      </c>
      <c r="L10">
        <f t="shared" si="14"/>
        <v>260.64999999999998</v>
      </c>
      <c r="M10">
        <v>35</v>
      </c>
      <c r="N10">
        <f t="shared" si="15"/>
        <v>572.35</v>
      </c>
    </row>
    <row r="11" spans="1:14" x14ac:dyDescent="0.25">
      <c r="A11" s="3">
        <f t="shared" si="8"/>
        <v>43474</v>
      </c>
      <c r="B11">
        <v>59</v>
      </c>
      <c r="C11" t="s">
        <v>6</v>
      </c>
      <c r="D11">
        <v>13</v>
      </c>
      <c r="E11">
        <v>40</v>
      </c>
      <c r="F11">
        <f t="shared" si="9"/>
        <v>520</v>
      </c>
      <c r="G11">
        <v>0</v>
      </c>
      <c r="H11">
        <f t="shared" si="10"/>
        <v>37.6205</v>
      </c>
      <c r="I11">
        <f t="shared" si="11"/>
        <v>63.55</v>
      </c>
      <c r="J11">
        <f t="shared" si="12"/>
        <v>32.24</v>
      </c>
      <c r="K11">
        <f t="shared" si="13"/>
        <v>7.54</v>
      </c>
      <c r="L11">
        <f t="shared" si="14"/>
        <v>140.95050000000001</v>
      </c>
      <c r="M11">
        <v>26</v>
      </c>
      <c r="N11">
        <f t="shared" si="15"/>
        <v>353.04949999999997</v>
      </c>
    </row>
    <row r="12" spans="1:14" x14ac:dyDescent="0.25">
      <c r="A12" s="3">
        <f t="shared" si="8"/>
        <v>43474</v>
      </c>
      <c r="B12">
        <v>60</v>
      </c>
      <c r="C12" t="s">
        <v>7</v>
      </c>
      <c r="D12">
        <v>7.5</v>
      </c>
      <c r="E12">
        <v>30</v>
      </c>
      <c r="F12">
        <f t="shared" si="9"/>
        <v>225</v>
      </c>
      <c r="G12">
        <v>1</v>
      </c>
      <c r="H12">
        <f t="shared" si="10"/>
        <v>13.03087</v>
      </c>
      <c r="I12">
        <f t="shared" si="11"/>
        <v>10.356999999999999</v>
      </c>
      <c r="J12">
        <f t="shared" si="12"/>
        <v>13.95</v>
      </c>
      <c r="K12">
        <f t="shared" si="13"/>
        <v>3.2625000000000002</v>
      </c>
      <c r="L12">
        <f t="shared" si="14"/>
        <v>40.600369999999998</v>
      </c>
      <c r="M12">
        <v>26</v>
      </c>
      <c r="N12">
        <f t="shared" si="15"/>
        <v>158.39963</v>
      </c>
    </row>
    <row r="13" spans="1:14" x14ac:dyDescent="0.25">
      <c r="A13" s="3">
        <f t="shared" si="8"/>
        <v>43474</v>
      </c>
      <c r="B13">
        <v>61</v>
      </c>
      <c r="C13" t="s">
        <v>8</v>
      </c>
      <c r="D13">
        <v>8.2200000000000006</v>
      </c>
      <c r="E13">
        <v>40</v>
      </c>
      <c r="F13">
        <f t="shared" si="9"/>
        <v>328.8</v>
      </c>
      <c r="G13">
        <v>0</v>
      </c>
      <c r="H13">
        <f t="shared" si="10"/>
        <v>22.9937</v>
      </c>
      <c r="I13">
        <f t="shared" si="11"/>
        <v>34.869999999999997</v>
      </c>
      <c r="J13">
        <f t="shared" si="12"/>
        <v>20.3856</v>
      </c>
      <c r="K13">
        <f t="shared" si="13"/>
        <v>4.7676000000000007</v>
      </c>
      <c r="L13">
        <f t="shared" si="14"/>
        <v>83.016899999999993</v>
      </c>
      <c r="M13">
        <v>26</v>
      </c>
      <c r="N13">
        <f t="shared" si="15"/>
        <v>219.78310000000002</v>
      </c>
    </row>
    <row r="14" spans="1:14" x14ac:dyDescent="0.25">
      <c r="A14" s="3">
        <f t="shared" ref="A14:A19" si="16">(((38002+(16*365))+-365)+3)+1</f>
        <v>43481</v>
      </c>
      <c r="B14">
        <v>56</v>
      </c>
      <c r="C14" t="s">
        <v>3</v>
      </c>
      <c r="D14">
        <v>13.25</v>
      </c>
      <c r="E14">
        <v>40</v>
      </c>
      <c r="F14">
        <f t="shared" ref="F14:F19" si="17">D14*E14</f>
        <v>530</v>
      </c>
      <c r="G14">
        <v>0</v>
      </c>
      <c r="H14">
        <f t="shared" ref="H14:H19" si="18">(0.09*((F14-MIN(I14,67))-154))+10.4-(2.827*G14)</f>
        <v>38.3855</v>
      </c>
      <c r="I14">
        <f t="shared" ref="I14:I19" si="19">IF((F14-G14*59.62)&gt;592,74.35+((F14-G14*59.62)-592)*0.25,13.6+((F14-G14*59.62)-187)*0.15)</f>
        <v>65.05</v>
      </c>
      <c r="J14">
        <f t="shared" ref="J14:J19" si="20">F14*0.062</f>
        <v>32.86</v>
      </c>
      <c r="K14">
        <f t="shared" ref="K14:K19" si="21">F14*0.0145</f>
        <v>7.6850000000000005</v>
      </c>
      <c r="L14">
        <f t="shared" ref="L14:L19" si="22">H14+I14+J14+K14</f>
        <v>143.98050000000001</v>
      </c>
      <c r="M14">
        <v>26</v>
      </c>
      <c r="N14">
        <f t="shared" ref="N14:N19" si="23">F14-L14-M14</f>
        <v>360.01949999999999</v>
      </c>
    </row>
    <row r="15" spans="1:14" x14ac:dyDescent="0.25">
      <c r="A15" s="3">
        <f t="shared" si="16"/>
        <v>43481</v>
      </c>
      <c r="B15">
        <v>57</v>
      </c>
      <c r="C15" t="s">
        <v>4</v>
      </c>
      <c r="D15">
        <v>25</v>
      </c>
      <c r="E15">
        <v>40</v>
      </c>
      <c r="F15">
        <f t="shared" si="17"/>
        <v>1000</v>
      </c>
      <c r="G15">
        <v>2</v>
      </c>
      <c r="H15">
        <f t="shared" si="18"/>
        <v>74.856000000000009</v>
      </c>
      <c r="I15">
        <f t="shared" si="19"/>
        <v>146.54</v>
      </c>
      <c r="J15">
        <f t="shared" si="20"/>
        <v>62</v>
      </c>
      <c r="K15">
        <f t="shared" si="21"/>
        <v>14.5</v>
      </c>
      <c r="L15">
        <f t="shared" si="22"/>
        <v>297.89600000000002</v>
      </c>
      <c r="M15">
        <v>35</v>
      </c>
      <c r="N15">
        <f t="shared" si="23"/>
        <v>667.10400000000004</v>
      </c>
    </row>
    <row r="16" spans="1:14" x14ac:dyDescent="0.25">
      <c r="A16" s="3">
        <f t="shared" si="16"/>
        <v>43481</v>
      </c>
      <c r="B16">
        <v>58</v>
      </c>
      <c r="C16" t="s">
        <v>5</v>
      </c>
      <c r="D16">
        <v>31</v>
      </c>
      <c r="E16">
        <v>39</v>
      </c>
      <c r="F16">
        <f t="shared" si="17"/>
        <v>1209</v>
      </c>
      <c r="G16">
        <v>1</v>
      </c>
      <c r="H16">
        <f t="shared" si="18"/>
        <v>96.493000000000009</v>
      </c>
      <c r="I16">
        <f t="shared" si="19"/>
        <v>213.69500000000002</v>
      </c>
      <c r="J16">
        <f t="shared" si="20"/>
        <v>74.957999999999998</v>
      </c>
      <c r="K16">
        <f t="shared" si="21"/>
        <v>17.5305</v>
      </c>
      <c r="L16">
        <f t="shared" si="22"/>
        <v>402.67650000000009</v>
      </c>
      <c r="M16">
        <v>35</v>
      </c>
      <c r="N16">
        <f t="shared" si="23"/>
        <v>771.32349999999997</v>
      </c>
    </row>
    <row r="17" spans="1:14" x14ac:dyDescent="0.25">
      <c r="A17" s="3">
        <f t="shared" si="16"/>
        <v>43481</v>
      </c>
      <c r="B17">
        <v>59</v>
      </c>
      <c r="C17" t="s">
        <v>6</v>
      </c>
      <c r="D17">
        <v>13</v>
      </c>
      <c r="E17">
        <v>40</v>
      </c>
      <c r="F17">
        <f t="shared" si="17"/>
        <v>520</v>
      </c>
      <c r="G17">
        <v>0</v>
      </c>
      <c r="H17">
        <f t="shared" si="18"/>
        <v>37.6205</v>
      </c>
      <c r="I17">
        <f t="shared" si="19"/>
        <v>63.55</v>
      </c>
      <c r="J17">
        <f t="shared" si="20"/>
        <v>32.24</v>
      </c>
      <c r="K17">
        <f t="shared" si="21"/>
        <v>7.54</v>
      </c>
      <c r="L17">
        <f t="shared" si="22"/>
        <v>140.95050000000001</v>
      </c>
      <c r="M17">
        <v>26</v>
      </c>
      <c r="N17">
        <f t="shared" si="23"/>
        <v>353.04949999999997</v>
      </c>
    </row>
    <row r="18" spans="1:14" x14ac:dyDescent="0.25">
      <c r="A18" s="3">
        <f t="shared" si="16"/>
        <v>43481</v>
      </c>
      <c r="B18">
        <v>60</v>
      </c>
      <c r="C18" t="s">
        <v>7</v>
      </c>
      <c r="D18">
        <v>7.5</v>
      </c>
      <c r="E18">
        <v>28</v>
      </c>
      <c r="F18">
        <f t="shared" si="17"/>
        <v>210</v>
      </c>
      <c r="G18">
        <v>1</v>
      </c>
      <c r="H18">
        <f t="shared" si="18"/>
        <v>11.883370000000001</v>
      </c>
      <c r="I18">
        <f t="shared" si="19"/>
        <v>8.1069999999999993</v>
      </c>
      <c r="J18">
        <f t="shared" si="20"/>
        <v>13.02</v>
      </c>
      <c r="K18">
        <f t="shared" si="21"/>
        <v>3.0450000000000004</v>
      </c>
      <c r="L18">
        <f t="shared" si="22"/>
        <v>36.055369999999996</v>
      </c>
      <c r="M18">
        <v>26</v>
      </c>
      <c r="N18">
        <f t="shared" si="23"/>
        <v>147.94463000000002</v>
      </c>
    </row>
    <row r="19" spans="1:14" x14ac:dyDescent="0.25">
      <c r="A19" s="3">
        <f t="shared" si="16"/>
        <v>43481</v>
      </c>
      <c r="B19">
        <v>61</v>
      </c>
      <c r="C19" t="s">
        <v>8</v>
      </c>
      <c r="D19">
        <v>8.2200000000000006</v>
      </c>
      <c r="E19">
        <v>40</v>
      </c>
      <c r="F19">
        <f t="shared" si="17"/>
        <v>328.8</v>
      </c>
      <c r="G19">
        <v>0</v>
      </c>
      <c r="H19">
        <f t="shared" si="18"/>
        <v>22.9937</v>
      </c>
      <c r="I19">
        <f t="shared" si="19"/>
        <v>34.869999999999997</v>
      </c>
      <c r="J19">
        <f t="shared" si="20"/>
        <v>20.3856</v>
      </c>
      <c r="K19">
        <f t="shared" si="21"/>
        <v>4.7676000000000007</v>
      </c>
      <c r="L19">
        <f t="shared" si="22"/>
        <v>83.016899999999993</v>
      </c>
      <c r="M19">
        <v>26</v>
      </c>
      <c r="N19">
        <f t="shared" si="23"/>
        <v>219.78310000000002</v>
      </c>
    </row>
    <row r="20" spans="1:14" x14ac:dyDescent="0.25">
      <c r="A20" s="3">
        <f t="shared" ref="A20:A25" si="24">(((38009+(16*365))+-365)+3)+1</f>
        <v>43488</v>
      </c>
      <c r="B20">
        <v>56</v>
      </c>
      <c r="C20" t="s">
        <v>3</v>
      </c>
      <c r="D20">
        <v>13.25</v>
      </c>
      <c r="E20">
        <v>40</v>
      </c>
      <c r="F20">
        <f t="shared" ref="F20:F73" si="25">D20*E20</f>
        <v>530</v>
      </c>
      <c r="G20">
        <v>0</v>
      </c>
      <c r="H20">
        <f t="shared" ref="H20:H73" si="26">(0.09*((F20-MIN(I20,67))-154))+10.4-(2.827*G20)</f>
        <v>38.3855</v>
      </c>
      <c r="I20">
        <f t="shared" ref="I20:I73" si="27">IF((F20-G20*59.62)&gt;592,74.35+((F20-G20*59.62)-592)*0.25,13.6+((F20-G20*59.62)-187)*0.15)</f>
        <v>65.05</v>
      </c>
      <c r="J20">
        <f t="shared" ref="J20:J83" si="28">F20*0.062</f>
        <v>32.86</v>
      </c>
      <c r="K20">
        <f t="shared" ref="K20:K83" si="29">F20*0.0145</f>
        <v>7.6850000000000005</v>
      </c>
      <c r="L20">
        <f t="shared" ref="L20:L83" si="30">H20+I20+J20+K20</f>
        <v>143.98050000000001</v>
      </c>
      <c r="M20">
        <v>26</v>
      </c>
      <c r="N20">
        <f t="shared" ref="N20:N83" si="31">F20-L20-M20</f>
        <v>360.01949999999999</v>
      </c>
    </row>
    <row r="21" spans="1:14" x14ac:dyDescent="0.25">
      <c r="A21" s="3">
        <f t="shared" si="24"/>
        <v>43488</v>
      </c>
      <c r="B21">
        <v>57</v>
      </c>
      <c r="C21" t="s">
        <v>4</v>
      </c>
      <c r="D21">
        <v>25</v>
      </c>
      <c r="E21">
        <v>40</v>
      </c>
      <c r="F21">
        <f t="shared" si="25"/>
        <v>1000</v>
      </c>
      <c r="G21">
        <v>2</v>
      </c>
      <c r="H21">
        <f t="shared" si="26"/>
        <v>74.856000000000009</v>
      </c>
      <c r="I21">
        <f t="shared" si="27"/>
        <v>146.54</v>
      </c>
      <c r="J21">
        <f t="shared" si="28"/>
        <v>62</v>
      </c>
      <c r="K21">
        <f t="shared" si="29"/>
        <v>14.5</v>
      </c>
      <c r="L21">
        <f t="shared" si="30"/>
        <v>297.89600000000002</v>
      </c>
      <c r="M21">
        <v>35</v>
      </c>
      <c r="N21">
        <f t="shared" si="31"/>
        <v>667.10400000000004</v>
      </c>
    </row>
    <row r="22" spans="1:14" x14ac:dyDescent="0.25">
      <c r="A22" s="3">
        <f t="shared" si="24"/>
        <v>43488</v>
      </c>
      <c r="B22">
        <v>58</v>
      </c>
      <c r="C22" t="s">
        <v>5</v>
      </c>
      <c r="D22">
        <v>31</v>
      </c>
      <c r="E22">
        <v>40</v>
      </c>
      <c r="F22">
        <f t="shared" si="25"/>
        <v>1240</v>
      </c>
      <c r="G22">
        <v>1</v>
      </c>
      <c r="H22">
        <f t="shared" si="26"/>
        <v>99.283000000000001</v>
      </c>
      <c r="I22">
        <f t="shared" si="27"/>
        <v>221.44500000000002</v>
      </c>
      <c r="J22">
        <f t="shared" si="28"/>
        <v>76.88</v>
      </c>
      <c r="K22">
        <f t="shared" si="29"/>
        <v>17.98</v>
      </c>
      <c r="L22">
        <f t="shared" si="30"/>
        <v>415.58800000000002</v>
      </c>
      <c r="M22">
        <v>35</v>
      </c>
      <c r="N22">
        <f t="shared" si="31"/>
        <v>789.41200000000003</v>
      </c>
    </row>
    <row r="23" spans="1:14" x14ac:dyDescent="0.25">
      <c r="A23" s="3">
        <f t="shared" si="24"/>
        <v>43488</v>
      </c>
      <c r="B23">
        <v>59</v>
      </c>
      <c r="C23" t="s">
        <v>6</v>
      </c>
      <c r="D23">
        <v>13</v>
      </c>
      <c r="E23">
        <v>40</v>
      </c>
      <c r="F23">
        <f t="shared" si="25"/>
        <v>520</v>
      </c>
      <c r="G23">
        <v>0</v>
      </c>
      <c r="H23">
        <f t="shared" si="26"/>
        <v>37.6205</v>
      </c>
      <c r="I23">
        <f t="shared" si="27"/>
        <v>63.55</v>
      </c>
      <c r="J23">
        <f t="shared" si="28"/>
        <v>32.24</v>
      </c>
      <c r="K23">
        <f t="shared" si="29"/>
        <v>7.54</v>
      </c>
      <c r="L23">
        <f t="shared" si="30"/>
        <v>140.95050000000001</v>
      </c>
      <c r="M23">
        <v>26</v>
      </c>
      <c r="N23">
        <f t="shared" si="31"/>
        <v>353.04949999999997</v>
      </c>
    </row>
    <row r="24" spans="1:14" x14ac:dyDescent="0.25">
      <c r="A24" s="3">
        <f t="shared" si="24"/>
        <v>43488</v>
      </c>
      <c r="B24">
        <v>60</v>
      </c>
      <c r="C24" t="s">
        <v>7</v>
      </c>
      <c r="D24">
        <v>7.5</v>
      </c>
      <c r="E24">
        <v>30</v>
      </c>
      <c r="F24">
        <f t="shared" si="25"/>
        <v>225</v>
      </c>
      <c r="G24">
        <v>1</v>
      </c>
      <c r="H24">
        <f t="shared" si="26"/>
        <v>13.03087</v>
      </c>
      <c r="I24">
        <f t="shared" si="27"/>
        <v>10.356999999999999</v>
      </c>
      <c r="J24">
        <f t="shared" si="28"/>
        <v>13.95</v>
      </c>
      <c r="K24">
        <f t="shared" si="29"/>
        <v>3.2625000000000002</v>
      </c>
      <c r="L24">
        <f t="shared" si="30"/>
        <v>40.600369999999998</v>
      </c>
      <c r="M24">
        <v>26</v>
      </c>
      <c r="N24">
        <f t="shared" si="31"/>
        <v>158.39963</v>
      </c>
    </row>
    <row r="25" spans="1:14" x14ac:dyDescent="0.25">
      <c r="A25" s="3">
        <f t="shared" si="24"/>
        <v>43488</v>
      </c>
      <c r="B25">
        <v>61</v>
      </c>
      <c r="C25" t="s">
        <v>8</v>
      </c>
      <c r="D25">
        <v>8.2200000000000006</v>
      </c>
      <c r="E25">
        <v>40</v>
      </c>
      <c r="F25">
        <f t="shared" si="25"/>
        <v>328.8</v>
      </c>
      <c r="G25">
        <v>0</v>
      </c>
      <c r="H25">
        <f t="shared" si="26"/>
        <v>22.9937</v>
      </c>
      <c r="I25">
        <f t="shared" si="27"/>
        <v>34.869999999999997</v>
      </c>
      <c r="J25">
        <f t="shared" si="28"/>
        <v>20.3856</v>
      </c>
      <c r="K25">
        <f t="shared" si="29"/>
        <v>4.7676000000000007</v>
      </c>
      <c r="L25">
        <f t="shared" si="30"/>
        <v>83.016899999999993</v>
      </c>
      <c r="M25">
        <v>26</v>
      </c>
      <c r="N25">
        <f t="shared" si="31"/>
        <v>219.78310000000002</v>
      </c>
    </row>
    <row r="26" spans="1:14" x14ac:dyDescent="0.25">
      <c r="A26" s="3">
        <f t="shared" ref="A26:A31" si="32">(((38016+(16*365))+-365)+3)+1</f>
        <v>43495</v>
      </c>
      <c r="B26">
        <v>56</v>
      </c>
      <c r="C26" t="s">
        <v>3</v>
      </c>
      <c r="D26">
        <v>13.25</v>
      </c>
      <c r="E26">
        <v>40</v>
      </c>
      <c r="F26">
        <f t="shared" si="25"/>
        <v>530</v>
      </c>
      <c r="G26">
        <v>0</v>
      </c>
      <c r="H26">
        <f t="shared" si="26"/>
        <v>38.3855</v>
      </c>
      <c r="I26">
        <f t="shared" si="27"/>
        <v>65.05</v>
      </c>
      <c r="J26">
        <f t="shared" si="28"/>
        <v>32.86</v>
      </c>
      <c r="K26">
        <f t="shared" si="29"/>
        <v>7.6850000000000005</v>
      </c>
      <c r="L26">
        <f t="shared" si="30"/>
        <v>143.98050000000001</v>
      </c>
      <c r="M26">
        <v>26</v>
      </c>
      <c r="N26">
        <f t="shared" si="31"/>
        <v>360.01949999999999</v>
      </c>
    </row>
    <row r="27" spans="1:14" x14ac:dyDescent="0.25">
      <c r="A27" s="3">
        <f t="shared" si="32"/>
        <v>43495</v>
      </c>
      <c r="B27">
        <v>57</v>
      </c>
      <c r="C27" t="s">
        <v>4</v>
      </c>
      <c r="D27">
        <v>25</v>
      </c>
      <c r="E27">
        <v>28</v>
      </c>
      <c r="F27">
        <f t="shared" si="25"/>
        <v>700</v>
      </c>
      <c r="G27">
        <v>2</v>
      </c>
      <c r="H27">
        <f t="shared" si="26"/>
        <v>47.855999999999995</v>
      </c>
      <c r="I27">
        <f t="shared" si="27"/>
        <v>72.663999999999987</v>
      </c>
      <c r="J27">
        <f t="shared" si="28"/>
        <v>43.4</v>
      </c>
      <c r="K27">
        <f t="shared" si="29"/>
        <v>10.15</v>
      </c>
      <c r="L27">
        <f t="shared" si="30"/>
        <v>174.07</v>
      </c>
      <c r="M27">
        <v>35</v>
      </c>
      <c r="N27">
        <f t="shared" si="31"/>
        <v>490.93000000000006</v>
      </c>
    </row>
    <row r="28" spans="1:14" x14ac:dyDescent="0.25">
      <c r="A28" s="3">
        <f t="shared" si="32"/>
        <v>43495</v>
      </c>
      <c r="B28">
        <v>58</v>
      </c>
      <c r="C28" t="s">
        <v>5</v>
      </c>
      <c r="D28">
        <v>31</v>
      </c>
      <c r="E28">
        <v>39</v>
      </c>
      <c r="F28">
        <f t="shared" si="25"/>
        <v>1209</v>
      </c>
      <c r="G28">
        <v>1</v>
      </c>
      <c r="H28">
        <f t="shared" si="26"/>
        <v>96.493000000000009</v>
      </c>
      <c r="I28">
        <f t="shared" si="27"/>
        <v>213.69500000000002</v>
      </c>
      <c r="J28">
        <f t="shared" si="28"/>
        <v>74.957999999999998</v>
      </c>
      <c r="K28">
        <f t="shared" si="29"/>
        <v>17.5305</v>
      </c>
      <c r="L28">
        <f t="shared" si="30"/>
        <v>402.67650000000009</v>
      </c>
      <c r="M28">
        <v>35</v>
      </c>
      <c r="N28">
        <f t="shared" si="31"/>
        <v>771.32349999999997</v>
      </c>
    </row>
    <row r="29" spans="1:14" x14ac:dyDescent="0.25">
      <c r="A29" s="3">
        <f t="shared" si="32"/>
        <v>43495</v>
      </c>
      <c r="B29">
        <v>59</v>
      </c>
      <c r="C29" t="s">
        <v>6</v>
      </c>
      <c r="D29">
        <v>13</v>
      </c>
      <c r="E29">
        <v>40</v>
      </c>
      <c r="F29">
        <f t="shared" si="25"/>
        <v>520</v>
      </c>
      <c r="G29">
        <v>0</v>
      </c>
      <c r="H29">
        <f t="shared" si="26"/>
        <v>37.6205</v>
      </c>
      <c r="I29">
        <f t="shared" si="27"/>
        <v>63.55</v>
      </c>
      <c r="J29">
        <f t="shared" si="28"/>
        <v>32.24</v>
      </c>
      <c r="K29">
        <f t="shared" si="29"/>
        <v>7.54</v>
      </c>
      <c r="L29">
        <f t="shared" si="30"/>
        <v>140.95050000000001</v>
      </c>
      <c r="M29">
        <v>26</v>
      </c>
      <c r="N29">
        <f t="shared" si="31"/>
        <v>353.04949999999997</v>
      </c>
    </row>
    <row r="30" spans="1:14" x14ac:dyDescent="0.25">
      <c r="A30" s="3">
        <f t="shared" si="32"/>
        <v>43495</v>
      </c>
      <c r="B30">
        <v>60</v>
      </c>
      <c r="C30" t="s">
        <v>7</v>
      </c>
      <c r="D30">
        <v>7.5</v>
      </c>
      <c r="E30">
        <v>34</v>
      </c>
      <c r="F30">
        <f t="shared" si="25"/>
        <v>255</v>
      </c>
      <c r="G30">
        <v>1</v>
      </c>
      <c r="H30">
        <f t="shared" si="26"/>
        <v>15.32587</v>
      </c>
      <c r="I30">
        <f t="shared" si="27"/>
        <v>14.856999999999999</v>
      </c>
      <c r="J30">
        <f t="shared" si="28"/>
        <v>15.81</v>
      </c>
      <c r="K30">
        <f t="shared" si="29"/>
        <v>3.6975000000000002</v>
      </c>
      <c r="L30">
        <f t="shared" si="30"/>
        <v>49.690370000000001</v>
      </c>
      <c r="M30">
        <v>26</v>
      </c>
      <c r="N30">
        <f t="shared" si="31"/>
        <v>179.30963</v>
      </c>
    </row>
    <row r="31" spans="1:14" x14ac:dyDescent="0.25">
      <c r="A31" s="3">
        <f t="shared" si="32"/>
        <v>43495</v>
      </c>
      <c r="B31">
        <v>61</v>
      </c>
      <c r="C31" t="s">
        <v>8</v>
      </c>
      <c r="D31">
        <v>8.2200000000000006</v>
      </c>
      <c r="E31">
        <v>40</v>
      </c>
      <c r="F31">
        <f t="shared" si="25"/>
        <v>328.8</v>
      </c>
      <c r="G31">
        <v>0</v>
      </c>
      <c r="H31">
        <f t="shared" si="26"/>
        <v>22.9937</v>
      </c>
      <c r="I31">
        <f t="shared" si="27"/>
        <v>34.869999999999997</v>
      </c>
      <c r="J31">
        <f t="shared" si="28"/>
        <v>20.3856</v>
      </c>
      <c r="K31">
        <f t="shared" si="29"/>
        <v>4.7676000000000007</v>
      </c>
      <c r="L31">
        <f t="shared" si="30"/>
        <v>83.016899999999993</v>
      </c>
      <c r="M31">
        <v>26</v>
      </c>
      <c r="N31">
        <f t="shared" si="31"/>
        <v>219.78310000000002</v>
      </c>
    </row>
    <row r="32" spans="1:14" x14ac:dyDescent="0.25">
      <c r="A32" s="3">
        <f t="shared" ref="A32:A37" si="33">(((38023+(16*365))+-365)+3)+1</f>
        <v>43502</v>
      </c>
      <c r="B32">
        <v>56</v>
      </c>
      <c r="C32" t="s">
        <v>3</v>
      </c>
      <c r="D32">
        <v>13.25</v>
      </c>
      <c r="E32">
        <v>40</v>
      </c>
      <c r="F32">
        <f t="shared" si="25"/>
        <v>530</v>
      </c>
      <c r="G32">
        <v>0</v>
      </c>
      <c r="H32">
        <f t="shared" si="26"/>
        <v>38.3855</v>
      </c>
      <c r="I32">
        <f t="shared" si="27"/>
        <v>65.05</v>
      </c>
      <c r="J32">
        <f t="shared" si="28"/>
        <v>32.86</v>
      </c>
      <c r="K32">
        <f t="shared" si="29"/>
        <v>7.6850000000000005</v>
      </c>
      <c r="L32">
        <f t="shared" si="30"/>
        <v>143.98050000000001</v>
      </c>
      <c r="M32">
        <v>26</v>
      </c>
      <c r="N32">
        <f t="shared" si="31"/>
        <v>360.01949999999999</v>
      </c>
    </row>
    <row r="33" spans="1:14" x14ac:dyDescent="0.25">
      <c r="A33" s="3">
        <f t="shared" si="33"/>
        <v>43502</v>
      </c>
      <c r="B33">
        <v>57</v>
      </c>
      <c r="C33" t="s">
        <v>4</v>
      </c>
      <c r="D33">
        <v>25</v>
      </c>
      <c r="E33">
        <v>40</v>
      </c>
      <c r="F33">
        <f t="shared" si="25"/>
        <v>1000</v>
      </c>
      <c r="G33">
        <v>2</v>
      </c>
      <c r="H33">
        <f t="shared" si="26"/>
        <v>74.856000000000009</v>
      </c>
      <c r="I33">
        <f t="shared" si="27"/>
        <v>146.54</v>
      </c>
      <c r="J33">
        <f t="shared" si="28"/>
        <v>62</v>
      </c>
      <c r="K33">
        <f t="shared" si="29"/>
        <v>14.5</v>
      </c>
      <c r="L33">
        <f t="shared" si="30"/>
        <v>297.89600000000002</v>
      </c>
      <c r="M33">
        <v>35</v>
      </c>
      <c r="N33">
        <f t="shared" si="31"/>
        <v>667.10400000000004</v>
      </c>
    </row>
    <row r="34" spans="1:14" x14ac:dyDescent="0.25">
      <c r="A34" s="3">
        <f t="shared" si="33"/>
        <v>43502</v>
      </c>
      <c r="B34">
        <v>58</v>
      </c>
      <c r="C34" t="s">
        <v>5</v>
      </c>
      <c r="D34">
        <v>31</v>
      </c>
      <c r="E34">
        <v>39</v>
      </c>
      <c r="F34">
        <f t="shared" si="25"/>
        <v>1209</v>
      </c>
      <c r="G34">
        <v>1</v>
      </c>
      <c r="H34">
        <f t="shared" si="26"/>
        <v>96.493000000000009</v>
      </c>
      <c r="I34">
        <f t="shared" si="27"/>
        <v>213.69500000000002</v>
      </c>
      <c r="J34">
        <f t="shared" si="28"/>
        <v>74.957999999999998</v>
      </c>
      <c r="K34">
        <f t="shared" si="29"/>
        <v>17.5305</v>
      </c>
      <c r="L34">
        <f t="shared" si="30"/>
        <v>402.67650000000009</v>
      </c>
      <c r="M34">
        <v>35</v>
      </c>
      <c r="N34">
        <f t="shared" si="31"/>
        <v>771.32349999999997</v>
      </c>
    </row>
    <row r="35" spans="1:14" x14ac:dyDescent="0.25">
      <c r="A35" s="3">
        <f t="shared" si="33"/>
        <v>43502</v>
      </c>
      <c r="B35">
        <v>59</v>
      </c>
      <c r="C35" t="s">
        <v>6</v>
      </c>
      <c r="D35">
        <v>13</v>
      </c>
      <c r="E35">
        <v>40</v>
      </c>
      <c r="F35">
        <f t="shared" si="25"/>
        <v>520</v>
      </c>
      <c r="G35">
        <v>0</v>
      </c>
      <c r="H35">
        <f t="shared" si="26"/>
        <v>37.6205</v>
      </c>
      <c r="I35">
        <f t="shared" si="27"/>
        <v>63.55</v>
      </c>
      <c r="J35">
        <f t="shared" si="28"/>
        <v>32.24</v>
      </c>
      <c r="K35">
        <f t="shared" si="29"/>
        <v>7.54</v>
      </c>
      <c r="L35">
        <f t="shared" si="30"/>
        <v>140.95050000000001</v>
      </c>
      <c r="M35">
        <v>26</v>
      </c>
      <c r="N35">
        <f t="shared" si="31"/>
        <v>353.04949999999997</v>
      </c>
    </row>
    <row r="36" spans="1:14" x14ac:dyDescent="0.25">
      <c r="A36" s="3">
        <f t="shared" si="33"/>
        <v>43502</v>
      </c>
      <c r="B36">
        <v>60</v>
      </c>
      <c r="C36" t="s">
        <v>7</v>
      </c>
      <c r="D36">
        <v>7.5</v>
      </c>
      <c r="E36">
        <v>30</v>
      </c>
      <c r="F36">
        <f t="shared" si="25"/>
        <v>225</v>
      </c>
      <c r="G36">
        <v>1</v>
      </c>
      <c r="H36">
        <f t="shared" si="26"/>
        <v>13.03087</v>
      </c>
      <c r="I36">
        <f t="shared" si="27"/>
        <v>10.356999999999999</v>
      </c>
      <c r="J36">
        <f t="shared" si="28"/>
        <v>13.95</v>
      </c>
      <c r="K36">
        <f t="shared" si="29"/>
        <v>3.2625000000000002</v>
      </c>
      <c r="L36">
        <f t="shared" si="30"/>
        <v>40.600369999999998</v>
      </c>
      <c r="M36">
        <v>26</v>
      </c>
      <c r="N36">
        <f t="shared" si="31"/>
        <v>158.39963</v>
      </c>
    </row>
    <row r="37" spans="1:14" x14ac:dyDescent="0.25">
      <c r="A37" s="3">
        <f t="shared" si="33"/>
        <v>43502</v>
      </c>
      <c r="B37">
        <v>61</v>
      </c>
      <c r="C37" t="s">
        <v>8</v>
      </c>
      <c r="D37">
        <v>8.2200000000000006</v>
      </c>
      <c r="E37">
        <v>40</v>
      </c>
      <c r="F37">
        <f t="shared" si="25"/>
        <v>328.8</v>
      </c>
      <c r="G37">
        <v>0</v>
      </c>
      <c r="H37">
        <f t="shared" si="26"/>
        <v>22.9937</v>
      </c>
      <c r="I37">
        <f t="shared" si="27"/>
        <v>34.869999999999997</v>
      </c>
      <c r="J37">
        <f t="shared" si="28"/>
        <v>20.3856</v>
      </c>
      <c r="K37">
        <f t="shared" si="29"/>
        <v>4.7676000000000007</v>
      </c>
      <c r="L37">
        <f t="shared" si="30"/>
        <v>83.016899999999993</v>
      </c>
      <c r="M37">
        <v>26</v>
      </c>
      <c r="N37">
        <f t="shared" si="31"/>
        <v>219.78310000000002</v>
      </c>
    </row>
    <row r="38" spans="1:14" x14ac:dyDescent="0.25">
      <c r="A38" s="3">
        <f t="shared" ref="A38:A43" si="34">(((38030+(16*365))+-365)+3)+1</f>
        <v>43509</v>
      </c>
      <c r="B38">
        <v>56</v>
      </c>
      <c r="C38" t="s">
        <v>3</v>
      </c>
      <c r="D38">
        <v>13.25</v>
      </c>
      <c r="E38">
        <v>40</v>
      </c>
      <c r="F38">
        <f t="shared" si="25"/>
        <v>530</v>
      </c>
      <c r="G38">
        <v>0</v>
      </c>
      <c r="H38">
        <f t="shared" si="26"/>
        <v>38.3855</v>
      </c>
      <c r="I38">
        <f t="shared" si="27"/>
        <v>65.05</v>
      </c>
      <c r="J38">
        <f t="shared" si="28"/>
        <v>32.86</v>
      </c>
      <c r="K38">
        <f t="shared" si="29"/>
        <v>7.6850000000000005</v>
      </c>
      <c r="L38">
        <f t="shared" si="30"/>
        <v>143.98050000000001</v>
      </c>
      <c r="M38">
        <v>26</v>
      </c>
      <c r="N38">
        <f t="shared" si="31"/>
        <v>360.01949999999999</v>
      </c>
    </row>
    <row r="39" spans="1:14" x14ac:dyDescent="0.25">
      <c r="A39" s="3">
        <f t="shared" si="34"/>
        <v>43509</v>
      </c>
      <c r="B39">
        <v>57</v>
      </c>
      <c r="C39" t="s">
        <v>4</v>
      </c>
      <c r="D39">
        <v>25</v>
      </c>
      <c r="E39">
        <v>40</v>
      </c>
      <c r="F39">
        <f t="shared" si="25"/>
        <v>1000</v>
      </c>
      <c r="G39">
        <v>2</v>
      </c>
      <c r="H39">
        <f t="shared" si="26"/>
        <v>74.856000000000009</v>
      </c>
      <c r="I39">
        <f t="shared" si="27"/>
        <v>146.54</v>
      </c>
      <c r="J39">
        <f t="shared" si="28"/>
        <v>62</v>
      </c>
      <c r="K39">
        <f t="shared" si="29"/>
        <v>14.5</v>
      </c>
      <c r="L39">
        <f t="shared" si="30"/>
        <v>297.89600000000002</v>
      </c>
      <c r="M39">
        <v>35</v>
      </c>
      <c r="N39">
        <f t="shared" si="31"/>
        <v>667.10400000000004</v>
      </c>
    </row>
    <row r="40" spans="1:14" x14ac:dyDescent="0.25">
      <c r="A40" s="3">
        <f t="shared" si="34"/>
        <v>43509</v>
      </c>
      <c r="B40">
        <v>58</v>
      </c>
      <c r="C40" t="s">
        <v>5</v>
      </c>
      <c r="D40">
        <v>31</v>
      </c>
      <c r="E40">
        <v>39</v>
      </c>
      <c r="F40">
        <f t="shared" si="25"/>
        <v>1209</v>
      </c>
      <c r="G40">
        <v>1</v>
      </c>
      <c r="H40">
        <f t="shared" si="26"/>
        <v>96.493000000000009</v>
      </c>
      <c r="I40">
        <f t="shared" si="27"/>
        <v>213.69500000000002</v>
      </c>
      <c r="J40">
        <f t="shared" si="28"/>
        <v>74.957999999999998</v>
      </c>
      <c r="K40">
        <f t="shared" si="29"/>
        <v>17.5305</v>
      </c>
      <c r="L40">
        <f t="shared" si="30"/>
        <v>402.67650000000009</v>
      </c>
      <c r="M40">
        <v>35</v>
      </c>
      <c r="N40">
        <f t="shared" si="31"/>
        <v>771.32349999999997</v>
      </c>
    </row>
    <row r="41" spans="1:14" x14ac:dyDescent="0.25">
      <c r="A41" s="3">
        <f t="shared" si="34"/>
        <v>43509</v>
      </c>
      <c r="B41">
        <v>59</v>
      </c>
      <c r="C41" t="s">
        <v>6</v>
      </c>
      <c r="D41">
        <v>13</v>
      </c>
      <c r="E41">
        <v>40</v>
      </c>
      <c r="F41">
        <f t="shared" si="25"/>
        <v>520</v>
      </c>
      <c r="G41">
        <v>0</v>
      </c>
      <c r="H41">
        <f t="shared" si="26"/>
        <v>37.6205</v>
      </c>
      <c r="I41">
        <f t="shared" si="27"/>
        <v>63.55</v>
      </c>
      <c r="J41">
        <f t="shared" si="28"/>
        <v>32.24</v>
      </c>
      <c r="K41">
        <f t="shared" si="29"/>
        <v>7.54</v>
      </c>
      <c r="L41">
        <f t="shared" si="30"/>
        <v>140.95050000000001</v>
      </c>
      <c r="M41">
        <v>26</v>
      </c>
      <c r="N41">
        <f t="shared" si="31"/>
        <v>353.04949999999997</v>
      </c>
    </row>
    <row r="42" spans="1:14" x14ac:dyDescent="0.25">
      <c r="A42" s="3">
        <f t="shared" si="34"/>
        <v>43509</v>
      </c>
      <c r="B42">
        <v>60</v>
      </c>
      <c r="C42" t="s">
        <v>7</v>
      </c>
      <c r="D42">
        <v>7.5</v>
      </c>
      <c r="E42">
        <v>30</v>
      </c>
      <c r="F42">
        <f t="shared" si="25"/>
        <v>225</v>
      </c>
      <c r="G42">
        <v>1</v>
      </c>
      <c r="H42">
        <f t="shared" si="26"/>
        <v>13.03087</v>
      </c>
      <c r="I42">
        <f t="shared" si="27"/>
        <v>10.356999999999999</v>
      </c>
      <c r="J42">
        <f t="shared" si="28"/>
        <v>13.95</v>
      </c>
      <c r="K42">
        <f t="shared" si="29"/>
        <v>3.2625000000000002</v>
      </c>
      <c r="L42">
        <f t="shared" si="30"/>
        <v>40.600369999999998</v>
      </c>
      <c r="M42">
        <v>26</v>
      </c>
      <c r="N42">
        <f t="shared" si="31"/>
        <v>158.39963</v>
      </c>
    </row>
    <row r="43" spans="1:14" x14ac:dyDescent="0.25">
      <c r="A43" s="3">
        <f t="shared" si="34"/>
        <v>43509</v>
      </c>
      <c r="B43">
        <v>61</v>
      </c>
      <c r="C43" t="s">
        <v>8</v>
      </c>
      <c r="D43">
        <v>8.2200000000000006</v>
      </c>
      <c r="E43">
        <v>40</v>
      </c>
      <c r="F43">
        <f t="shared" si="25"/>
        <v>328.8</v>
      </c>
      <c r="G43">
        <v>0</v>
      </c>
      <c r="H43">
        <f t="shared" si="26"/>
        <v>22.9937</v>
      </c>
      <c r="I43">
        <f t="shared" si="27"/>
        <v>34.869999999999997</v>
      </c>
      <c r="J43">
        <f t="shared" si="28"/>
        <v>20.3856</v>
      </c>
      <c r="K43">
        <f t="shared" si="29"/>
        <v>4.7676000000000007</v>
      </c>
      <c r="L43">
        <f t="shared" si="30"/>
        <v>83.016899999999993</v>
      </c>
      <c r="M43">
        <v>26</v>
      </c>
      <c r="N43">
        <f t="shared" si="31"/>
        <v>219.78310000000002</v>
      </c>
    </row>
    <row r="44" spans="1:14" x14ac:dyDescent="0.25">
      <c r="A44" s="3">
        <f t="shared" ref="A44:A49" si="35">(((38037+(16*365))+-365)+3)+1</f>
        <v>43516</v>
      </c>
      <c r="B44">
        <v>56</v>
      </c>
      <c r="C44" t="s">
        <v>3</v>
      </c>
      <c r="D44">
        <v>13.25</v>
      </c>
      <c r="E44">
        <v>40</v>
      </c>
      <c r="F44">
        <f t="shared" si="25"/>
        <v>530</v>
      </c>
      <c r="G44">
        <v>0</v>
      </c>
      <c r="H44">
        <f t="shared" si="26"/>
        <v>38.3855</v>
      </c>
      <c r="I44">
        <f t="shared" si="27"/>
        <v>65.05</v>
      </c>
      <c r="J44">
        <f t="shared" si="28"/>
        <v>32.86</v>
      </c>
      <c r="K44">
        <f t="shared" si="29"/>
        <v>7.6850000000000005</v>
      </c>
      <c r="L44">
        <f t="shared" si="30"/>
        <v>143.98050000000001</v>
      </c>
      <c r="M44">
        <v>26</v>
      </c>
      <c r="N44">
        <f t="shared" si="31"/>
        <v>360.01949999999999</v>
      </c>
    </row>
    <row r="45" spans="1:14" x14ac:dyDescent="0.25">
      <c r="A45" s="3">
        <f t="shared" si="35"/>
        <v>43516</v>
      </c>
      <c r="B45">
        <v>57</v>
      </c>
      <c r="C45" t="s">
        <v>4</v>
      </c>
      <c r="D45">
        <v>25</v>
      </c>
      <c r="E45">
        <v>32</v>
      </c>
      <c r="F45">
        <f t="shared" si="25"/>
        <v>800</v>
      </c>
      <c r="G45">
        <v>2</v>
      </c>
      <c r="H45">
        <f t="shared" si="26"/>
        <v>56.855999999999995</v>
      </c>
      <c r="I45">
        <f t="shared" si="27"/>
        <v>96.539999999999992</v>
      </c>
      <c r="J45">
        <f t="shared" si="28"/>
        <v>49.6</v>
      </c>
      <c r="K45">
        <f t="shared" si="29"/>
        <v>11.600000000000001</v>
      </c>
      <c r="L45">
        <f t="shared" si="30"/>
        <v>214.59599999999998</v>
      </c>
      <c r="M45">
        <v>35</v>
      </c>
      <c r="N45">
        <f t="shared" si="31"/>
        <v>550.404</v>
      </c>
    </row>
    <row r="46" spans="1:14" x14ac:dyDescent="0.25">
      <c r="A46" s="3">
        <f t="shared" si="35"/>
        <v>43516</v>
      </c>
      <c r="B46">
        <v>58</v>
      </c>
      <c r="C46" t="s">
        <v>5</v>
      </c>
      <c r="D46">
        <v>31</v>
      </c>
      <c r="E46">
        <v>39</v>
      </c>
      <c r="F46">
        <f t="shared" si="25"/>
        <v>1209</v>
      </c>
      <c r="G46">
        <v>1</v>
      </c>
      <c r="H46">
        <f t="shared" si="26"/>
        <v>96.493000000000009</v>
      </c>
      <c r="I46">
        <f t="shared" si="27"/>
        <v>213.69500000000002</v>
      </c>
      <c r="J46">
        <f t="shared" si="28"/>
        <v>74.957999999999998</v>
      </c>
      <c r="K46">
        <f t="shared" si="29"/>
        <v>17.5305</v>
      </c>
      <c r="L46">
        <f t="shared" si="30"/>
        <v>402.67650000000009</v>
      </c>
      <c r="M46">
        <v>35</v>
      </c>
      <c r="N46">
        <f t="shared" si="31"/>
        <v>771.32349999999997</v>
      </c>
    </row>
    <row r="47" spans="1:14" x14ac:dyDescent="0.25">
      <c r="A47" s="3">
        <f t="shared" si="35"/>
        <v>43516</v>
      </c>
      <c r="B47">
        <v>59</v>
      </c>
      <c r="C47" t="s">
        <v>6</v>
      </c>
      <c r="D47">
        <v>13</v>
      </c>
      <c r="E47">
        <v>40</v>
      </c>
      <c r="F47">
        <f t="shared" si="25"/>
        <v>520</v>
      </c>
      <c r="G47">
        <v>0</v>
      </c>
      <c r="H47">
        <f t="shared" si="26"/>
        <v>37.6205</v>
      </c>
      <c r="I47">
        <f t="shared" si="27"/>
        <v>63.55</v>
      </c>
      <c r="J47">
        <f t="shared" si="28"/>
        <v>32.24</v>
      </c>
      <c r="K47">
        <f t="shared" si="29"/>
        <v>7.54</v>
      </c>
      <c r="L47">
        <f t="shared" si="30"/>
        <v>140.95050000000001</v>
      </c>
      <c r="M47">
        <v>26</v>
      </c>
      <c r="N47">
        <f t="shared" si="31"/>
        <v>353.04949999999997</v>
      </c>
    </row>
    <row r="48" spans="1:14" x14ac:dyDescent="0.25">
      <c r="A48" s="3">
        <f t="shared" si="35"/>
        <v>43516</v>
      </c>
      <c r="B48">
        <v>60</v>
      </c>
      <c r="C48" t="s">
        <v>7</v>
      </c>
      <c r="D48">
        <v>7.5</v>
      </c>
      <c r="E48">
        <v>30</v>
      </c>
      <c r="F48">
        <f t="shared" si="25"/>
        <v>225</v>
      </c>
      <c r="G48">
        <v>1</v>
      </c>
      <c r="H48">
        <f t="shared" si="26"/>
        <v>13.03087</v>
      </c>
      <c r="I48">
        <f t="shared" si="27"/>
        <v>10.356999999999999</v>
      </c>
      <c r="J48">
        <f t="shared" si="28"/>
        <v>13.95</v>
      </c>
      <c r="K48">
        <f t="shared" si="29"/>
        <v>3.2625000000000002</v>
      </c>
      <c r="L48">
        <f t="shared" si="30"/>
        <v>40.600369999999998</v>
      </c>
      <c r="M48">
        <v>26</v>
      </c>
      <c r="N48">
        <f t="shared" si="31"/>
        <v>158.39963</v>
      </c>
    </row>
    <row r="49" spans="1:14" x14ac:dyDescent="0.25">
      <c r="A49" s="3">
        <f t="shared" si="35"/>
        <v>43516</v>
      </c>
      <c r="B49">
        <v>61</v>
      </c>
      <c r="C49" t="s">
        <v>8</v>
      </c>
      <c r="D49">
        <v>8.2200000000000006</v>
      </c>
      <c r="E49">
        <v>40</v>
      </c>
      <c r="F49">
        <f t="shared" si="25"/>
        <v>328.8</v>
      </c>
      <c r="G49">
        <v>0</v>
      </c>
      <c r="H49">
        <f t="shared" si="26"/>
        <v>22.9937</v>
      </c>
      <c r="I49">
        <f t="shared" si="27"/>
        <v>34.869999999999997</v>
      </c>
      <c r="J49">
        <f t="shared" si="28"/>
        <v>20.3856</v>
      </c>
      <c r="K49">
        <f t="shared" si="29"/>
        <v>4.7676000000000007</v>
      </c>
      <c r="L49">
        <f t="shared" si="30"/>
        <v>83.016899999999993</v>
      </c>
      <c r="M49">
        <v>26</v>
      </c>
      <c r="N49">
        <f t="shared" si="31"/>
        <v>219.78310000000002</v>
      </c>
    </row>
    <row r="50" spans="1:14" x14ac:dyDescent="0.25">
      <c r="A50" s="3">
        <f t="shared" ref="A50:A55" si="36">(((38044+(16*365))+-365)+3)+1</f>
        <v>43523</v>
      </c>
      <c r="B50">
        <v>56</v>
      </c>
      <c r="C50" t="s">
        <v>3</v>
      </c>
      <c r="D50">
        <v>13.25</v>
      </c>
      <c r="E50">
        <v>40</v>
      </c>
      <c r="F50">
        <f t="shared" si="25"/>
        <v>530</v>
      </c>
      <c r="G50">
        <v>0</v>
      </c>
      <c r="H50">
        <f t="shared" si="26"/>
        <v>38.3855</v>
      </c>
      <c r="I50">
        <f t="shared" si="27"/>
        <v>65.05</v>
      </c>
      <c r="J50">
        <f t="shared" si="28"/>
        <v>32.86</v>
      </c>
      <c r="K50">
        <f t="shared" si="29"/>
        <v>7.6850000000000005</v>
      </c>
      <c r="L50">
        <f t="shared" si="30"/>
        <v>143.98050000000001</v>
      </c>
      <c r="M50">
        <v>26</v>
      </c>
      <c r="N50">
        <f t="shared" si="31"/>
        <v>360.01949999999999</v>
      </c>
    </row>
    <row r="51" spans="1:14" x14ac:dyDescent="0.25">
      <c r="A51" s="3">
        <f t="shared" si="36"/>
        <v>43523</v>
      </c>
      <c r="B51">
        <v>57</v>
      </c>
      <c r="C51" t="s">
        <v>4</v>
      </c>
      <c r="D51">
        <v>25</v>
      </c>
      <c r="E51">
        <v>40</v>
      </c>
      <c r="F51">
        <f t="shared" si="25"/>
        <v>1000</v>
      </c>
      <c r="G51">
        <v>2</v>
      </c>
      <c r="H51">
        <f t="shared" si="26"/>
        <v>74.856000000000009</v>
      </c>
      <c r="I51">
        <f t="shared" si="27"/>
        <v>146.54</v>
      </c>
      <c r="J51">
        <f t="shared" si="28"/>
        <v>62</v>
      </c>
      <c r="K51">
        <f t="shared" si="29"/>
        <v>14.5</v>
      </c>
      <c r="L51">
        <f t="shared" si="30"/>
        <v>297.89600000000002</v>
      </c>
      <c r="M51">
        <v>35</v>
      </c>
      <c r="N51">
        <f t="shared" si="31"/>
        <v>667.10400000000004</v>
      </c>
    </row>
    <row r="52" spans="1:14" x14ac:dyDescent="0.25">
      <c r="A52" s="3">
        <f t="shared" si="36"/>
        <v>43523</v>
      </c>
      <c r="B52">
        <v>58</v>
      </c>
      <c r="C52" t="s">
        <v>5</v>
      </c>
      <c r="D52">
        <v>31</v>
      </c>
      <c r="E52">
        <v>39</v>
      </c>
      <c r="F52">
        <f t="shared" si="25"/>
        <v>1209</v>
      </c>
      <c r="G52">
        <v>1</v>
      </c>
      <c r="H52">
        <f t="shared" si="26"/>
        <v>96.493000000000009</v>
      </c>
      <c r="I52">
        <f t="shared" si="27"/>
        <v>213.69500000000002</v>
      </c>
      <c r="J52">
        <f t="shared" si="28"/>
        <v>74.957999999999998</v>
      </c>
      <c r="K52">
        <f t="shared" si="29"/>
        <v>17.5305</v>
      </c>
      <c r="L52">
        <f t="shared" si="30"/>
        <v>402.67650000000009</v>
      </c>
      <c r="M52">
        <v>35</v>
      </c>
      <c r="N52">
        <f t="shared" si="31"/>
        <v>771.32349999999997</v>
      </c>
    </row>
    <row r="53" spans="1:14" x14ac:dyDescent="0.25">
      <c r="A53" s="3">
        <f t="shared" si="36"/>
        <v>43523</v>
      </c>
      <c r="B53">
        <v>59</v>
      </c>
      <c r="C53" t="s">
        <v>6</v>
      </c>
      <c r="D53">
        <v>13</v>
      </c>
      <c r="E53">
        <v>40</v>
      </c>
      <c r="F53">
        <f t="shared" si="25"/>
        <v>520</v>
      </c>
      <c r="G53">
        <v>0</v>
      </c>
      <c r="H53">
        <f t="shared" si="26"/>
        <v>37.6205</v>
      </c>
      <c r="I53">
        <f t="shared" si="27"/>
        <v>63.55</v>
      </c>
      <c r="J53">
        <f t="shared" si="28"/>
        <v>32.24</v>
      </c>
      <c r="K53">
        <f t="shared" si="29"/>
        <v>7.54</v>
      </c>
      <c r="L53">
        <f t="shared" si="30"/>
        <v>140.95050000000001</v>
      </c>
      <c r="M53">
        <v>26</v>
      </c>
      <c r="N53">
        <f t="shared" si="31"/>
        <v>353.04949999999997</v>
      </c>
    </row>
    <row r="54" spans="1:14" x14ac:dyDescent="0.25">
      <c r="A54" s="3">
        <f t="shared" si="36"/>
        <v>43523</v>
      </c>
      <c r="B54">
        <v>60</v>
      </c>
      <c r="C54" t="s">
        <v>7</v>
      </c>
      <c r="D54">
        <v>7.5</v>
      </c>
      <c r="E54">
        <v>30</v>
      </c>
      <c r="F54">
        <f t="shared" si="25"/>
        <v>225</v>
      </c>
      <c r="G54">
        <v>1</v>
      </c>
      <c r="H54">
        <f t="shared" si="26"/>
        <v>13.03087</v>
      </c>
      <c r="I54">
        <f t="shared" si="27"/>
        <v>10.356999999999999</v>
      </c>
      <c r="J54">
        <f t="shared" si="28"/>
        <v>13.95</v>
      </c>
      <c r="K54">
        <f t="shared" si="29"/>
        <v>3.2625000000000002</v>
      </c>
      <c r="L54">
        <f t="shared" si="30"/>
        <v>40.600369999999998</v>
      </c>
      <c r="M54">
        <v>26</v>
      </c>
      <c r="N54">
        <f t="shared" si="31"/>
        <v>158.39963</v>
      </c>
    </row>
    <row r="55" spans="1:14" x14ac:dyDescent="0.25">
      <c r="A55" s="3">
        <f t="shared" si="36"/>
        <v>43523</v>
      </c>
      <c r="B55">
        <v>61</v>
      </c>
      <c r="C55" t="s">
        <v>8</v>
      </c>
      <c r="D55">
        <v>8.2200000000000006</v>
      </c>
      <c r="E55">
        <v>40</v>
      </c>
      <c r="F55">
        <f t="shared" si="25"/>
        <v>328.8</v>
      </c>
      <c r="G55">
        <v>0</v>
      </c>
      <c r="H55">
        <f t="shared" si="26"/>
        <v>22.9937</v>
      </c>
      <c r="I55">
        <f t="shared" si="27"/>
        <v>34.869999999999997</v>
      </c>
      <c r="J55">
        <f t="shared" si="28"/>
        <v>20.3856</v>
      </c>
      <c r="K55">
        <f t="shared" si="29"/>
        <v>4.7676000000000007</v>
      </c>
      <c r="L55">
        <f t="shared" si="30"/>
        <v>83.016899999999993</v>
      </c>
      <c r="M55">
        <v>26</v>
      </c>
      <c r="N55">
        <f t="shared" si="31"/>
        <v>219.78310000000002</v>
      </c>
    </row>
    <row r="56" spans="1:14" x14ac:dyDescent="0.25">
      <c r="A56" s="3">
        <f t="shared" ref="A56:A61" si="37">(((38051+(16*365))+-365)+3)+1</f>
        <v>43530</v>
      </c>
      <c r="B56">
        <v>56</v>
      </c>
      <c r="C56" t="s">
        <v>3</v>
      </c>
      <c r="D56">
        <v>13.25</v>
      </c>
      <c r="E56">
        <v>40</v>
      </c>
      <c r="F56">
        <f t="shared" si="25"/>
        <v>530</v>
      </c>
      <c r="G56">
        <v>0</v>
      </c>
      <c r="H56">
        <f t="shared" si="26"/>
        <v>38.3855</v>
      </c>
      <c r="I56">
        <f t="shared" si="27"/>
        <v>65.05</v>
      </c>
      <c r="J56">
        <f t="shared" si="28"/>
        <v>32.86</v>
      </c>
      <c r="K56">
        <f t="shared" si="29"/>
        <v>7.6850000000000005</v>
      </c>
      <c r="L56">
        <f t="shared" si="30"/>
        <v>143.98050000000001</v>
      </c>
      <c r="M56">
        <v>26</v>
      </c>
      <c r="N56">
        <f t="shared" si="31"/>
        <v>360.01949999999999</v>
      </c>
    </row>
    <row r="57" spans="1:14" x14ac:dyDescent="0.25">
      <c r="A57" s="3">
        <f t="shared" si="37"/>
        <v>43530</v>
      </c>
      <c r="B57">
        <v>57</v>
      </c>
      <c r="C57" t="s">
        <v>4</v>
      </c>
      <c r="D57">
        <v>25</v>
      </c>
      <c r="E57">
        <v>40</v>
      </c>
      <c r="F57">
        <f t="shared" si="25"/>
        <v>1000</v>
      </c>
      <c r="G57">
        <v>2</v>
      </c>
      <c r="H57">
        <f t="shared" si="26"/>
        <v>74.856000000000009</v>
      </c>
      <c r="I57">
        <f t="shared" si="27"/>
        <v>146.54</v>
      </c>
      <c r="J57">
        <f t="shared" si="28"/>
        <v>62</v>
      </c>
      <c r="K57">
        <f t="shared" si="29"/>
        <v>14.5</v>
      </c>
      <c r="L57">
        <f t="shared" si="30"/>
        <v>297.89600000000002</v>
      </c>
      <c r="M57">
        <v>35</v>
      </c>
      <c r="N57">
        <f t="shared" si="31"/>
        <v>667.10400000000004</v>
      </c>
    </row>
    <row r="58" spans="1:14" x14ac:dyDescent="0.25">
      <c r="A58" s="3">
        <f t="shared" si="37"/>
        <v>43530</v>
      </c>
      <c r="B58">
        <v>58</v>
      </c>
      <c r="C58" t="s">
        <v>5</v>
      </c>
      <c r="D58">
        <v>31</v>
      </c>
      <c r="E58">
        <v>39</v>
      </c>
      <c r="F58">
        <f t="shared" si="25"/>
        <v>1209</v>
      </c>
      <c r="G58">
        <v>1</v>
      </c>
      <c r="H58">
        <f t="shared" si="26"/>
        <v>96.493000000000009</v>
      </c>
      <c r="I58">
        <f t="shared" si="27"/>
        <v>213.69500000000002</v>
      </c>
      <c r="J58">
        <f t="shared" si="28"/>
        <v>74.957999999999998</v>
      </c>
      <c r="K58">
        <f t="shared" si="29"/>
        <v>17.5305</v>
      </c>
      <c r="L58">
        <f t="shared" si="30"/>
        <v>402.67650000000009</v>
      </c>
      <c r="M58">
        <v>35</v>
      </c>
      <c r="N58">
        <f t="shared" si="31"/>
        <v>771.32349999999997</v>
      </c>
    </row>
    <row r="59" spans="1:14" x14ac:dyDescent="0.25">
      <c r="A59" s="3">
        <f t="shared" si="37"/>
        <v>43530</v>
      </c>
      <c r="B59">
        <v>59</v>
      </c>
      <c r="C59" t="s">
        <v>6</v>
      </c>
      <c r="D59">
        <v>13</v>
      </c>
      <c r="E59">
        <v>40</v>
      </c>
      <c r="F59">
        <f t="shared" si="25"/>
        <v>520</v>
      </c>
      <c r="G59">
        <v>0</v>
      </c>
      <c r="H59">
        <f t="shared" si="26"/>
        <v>37.6205</v>
      </c>
      <c r="I59">
        <f t="shared" si="27"/>
        <v>63.55</v>
      </c>
      <c r="J59">
        <f t="shared" si="28"/>
        <v>32.24</v>
      </c>
      <c r="K59">
        <f t="shared" si="29"/>
        <v>7.54</v>
      </c>
      <c r="L59">
        <f t="shared" si="30"/>
        <v>140.95050000000001</v>
      </c>
      <c r="M59">
        <v>26</v>
      </c>
      <c r="N59">
        <f t="shared" si="31"/>
        <v>353.04949999999997</v>
      </c>
    </row>
    <row r="60" spans="1:14" x14ac:dyDescent="0.25">
      <c r="A60" s="3">
        <f t="shared" si="37"/>
        <v>43530</v>
      </c>
      <c r="B60">
        <v>60</v>
      </c>
      <c r="C60" t="s">
        <v>7</v>
      </c>
      <c r="D60">
        <v>7.5</v>
      </c>
      <c r="E60">
        <v>30</v>
      </c>
      <c r="F60">
        <f t="shared" si="25"/>
        <v>225</v>
      </c>
      <c r="G60">
        <v>1</v>
      </c>
      <c r="H60">
        <f t="shared" si="26"/>
        <v>13.03087</v>
      </c>
      <c r="I60">
        <f t="shared" si="27"/>
        <v>10.356999999999999</v>
      </c>
      <c r="J60">
        <f t="shared" si="28"/>
        <v>13.95</v>
      </c>
      <c r="K60">
        <f t="shared" si="29"/>
        <v>3.2625000000000002</v>
      </c>
      <c r="L60">
        <f t="shared" si="30"/>
        <v>40.600369999999998</v>
      </c>
      <c r="M60">
        <v>26</v>
      </c>
      <c r="N60">
        <f t="shared" si="31"/>
        <v>158.39963</v>
      </c>
    </row>
    <row r="61" spans="1:14" x14ac:dyDescent="0.25">
      <c r="A61" s="3">
        <f t="shared" si="37"/>
        <v>43530</v>
      </c>
      <c r="B61">
        <v>62</v>
      </c>
      <c r="C61" t="s">
        <v>9</v>
      </c>
      <c r="D61">
        <v>8.2200000000000006</v>
      </c>
      <c r="E61">
        <v>40</v>
      </c>
      <c r="F61">
        <f t="shared" si="25"/>
        <v>328.8</v>
      </c>
      <c r="G61">
        <v>0</v>
      </c>
      <c r="H61">
        <f t="shared" si="26"/>
        <v>22.9937</v>
      </c>
      <c r="I61">
        <f t="shared" si="27"/>
        <v>34.869999999999997</v>
      </c>
      <c r="J61">
        <f t="shared" si="28"/>
        <v>20.3856</v>
      </c>
      <c r="K61">
        <f t="shared" si="29"/>
        <v>4.7676000000000007</v>
      </c>
      <c r="L61">
        <f t="shared" si="30"/>
        <v>83.016899999999993</v>
      </c>
      <c r="M61">
        <v>26</v>
      </c>
      <c r="N61">
        <f t="shared" si="31"/>
        <v>219.78310000000002</v>
      </c>
    </row>
    <row r="62" spans="1:14" x14ac:dyDescent="0.25">
      <c r="A62" s="3">
        <f t="shared" ref="A62:A67" si="38">(((38058+(16*365))+-365)+3)+1</f>
        <v>43537</v>
      </c>
      <c r="B62">
        <v>56</v>
      </c>
      <c r="C62" t="s">
        <v>3</v>
      </c>
      <c r="D62">
        <v>13.25</v>
      </c>
      <c r="E62">
        <v>40</v>
      </c>
      <c r="F62">
        <f t="shared" si="25"/>
        <v>530</v>
      </c>
      <c r="G62">
        <v>0</v>
      </c>
      <c r="H62">
        <f t="shared" si="26"/>
        <v>38.3855</v>
      </c>
      <c r="I62">
        <f t="shared" si="27"/>
        <v>65.05</v>
      </c>
      <c r="J62">
        <f t="shared" si="28"/>
        <v>32.86</v>
      </c>
      <c r="K62">
        <f t="shared" si="29"/>
        <v>7.6850000000000005</v>
      </c>
      <c r="L62">
        <f t="shared" si="30"/>
        <v>143.98050000000001</v>
      </c>
      <c r="M62">
        <v>26</v>
      </c>
      <c r="N62">
        <f t="shared" si="31"/>
        <v>360.01949999999999</v>
      </c>
    </row>
    <row r="63" spans="1:14" x14ac:dyDescent="0.25">
      <c r="A63" s="3">
        <f t="shared" si="38"/>
        <v>43537</v>
      </c>
      <c r="B63">
        <v>57</v>
      </c>
      <c r="C63" t="s">
        <v>4</v>
      </c>
      <c r="D63">
        <v>25</v>
      </c>
      <c r="E63">
        <v>40</v>
      </c>
      <c r="F63">
        <f t="shared" si="25"/>
        <v>1000</v>
      </c>
      <c r="G63">
        <v>2</v>
      </c>
      <c r="H63">
        <f t="shared" si="26"/>
        <v>74.856000000000009</v>
      </c>
      <c r="I63">
        <f t="shared" si="27"/>
        <v>146.54</v>
      </c>
      <c r="J63">
        <f t="shared" si="28"/>
        <v>62</v>
      </c>
      <c r="K63">
        <f t="shared" si="29"/>
        <v>14.5</v>
      </c>
      <c r="L63">
        <f t="shared" si="30"/>
        <v>297.89600000000002</v>
      </c>
      <c r="M63">
        <v>35</v>
      </c>
      <c r="N63">
        <f t="shared" si="31"/>
        <v>667.10400000000004</v>
      </c>
    </row>
    <row r="64" spans="1:14" x14ac:dyDescent="0.25">
      <c r="A64" s="3">
        <f t="shared" si="38"/>
        <v>43537</v>
      </c>
      <c r="B64">
        <v>58</v>
      </c>
      <c r="C64" t="s">
        <v>5</v>
      </c>
      <c r="D64">
        <v>31</v>
      </c>
      <c r="E64">
        <v>39</v>
      </c>
      <c r="F64">
        <f t="shared" si="25"/>
        <v>1209</v>
      </c>
      <c r="G64">
        <v>1</v>
      </c>
      <c r="H64">
        <f t="shared" si="26"/>
        <v>96.493000000000009</v>
      </c>
      <c r="I64">
        <f t="shared" si="27"/>
        <v>213.69500000000002</v>
      </c>
      <c r="J64">
        <f t="shared" si="28"/>
        <v>74.957999999999998</v>
      </c>
      <c r="K64">
        <f t="shared" si="29"/>
        <v>17.5305</v>
      </c>
      <c r="L64">
        <f t="shared" si="30"/>
        <v>402.67650000000009</v>
      </c>
      <c r="M64">
        <v>35</v>
      </c>
      <c r="N64">
        <f t="shared" si="31"/>
        <v>771.32349999999997</v>
      </c>
    </row>
    <row r="65" spans="1:14" x14ac:dyDescent="0.25">
      <c r="A65" s="3">
        <f t="shared" si="38"/>
        <v>43537</v>
      </c>
      <c r="B65">
        <v>59</v>
      </c>
      <c r="C65" t="s">
        <v>6</v>
      </c>
      <c r="D65">
        <v>13</v>
      </c>
      <c r="E65">
        <v>40</v>
      </c>
      <c r="F65">
        <f t="shared" si="25"/>
        <v>520</v>
      </c>
      <c r="G65">
        <v>0</v>
      </c>
      <c r="H65">
        <f t="shared" si="26"/>
        <v>37.6205</v>
      </c>
      <c r="I65">
        <f t="shared" si="27"/>
        <v>63.55</v>
      </c>
      <c r="J65">
        <f t="shared" si="28"/>
        <v>32.24</v>
      </c>
      <c r="K65">
        <f t="shared" si="29"/>
        <v>7.54</v>
      </c>
      <c r="L65">
        <f t="shared" si="30"/>
        <v>140.95050000000001</v>
      </c>
      <c r="M65">
        <v>26</v>
      </c>
      <c r="N65">
        <f t="shared" si="31"/>
        <v>353.04949999999997</v>
      </c>
    </row>
    <row r="66" spans="1:14" x14ac:dyDescent="0.25">
      <c r="A66" s="3">
        <f t="shared" si="38"/>
        <v>43537</v>
      </c>
      <c r="B66">
        <v>60</v>
      </c>
      <c r="C66" t="s">
        <v>7</v>
      </c>
      <c r="D66">
        <v>7.5</v>
      </c>
      <c r="E66">
        <v>32</v>
      </c>
      <c r="F66">
        <f t="shared" si="25"/>
        <v>240</v>
      </c>
      <c r="G66">
        <v>1</v>
      </c>
      <c r="H66">
        <f t="shared" si="26"/>
        <v>14.178369999999999</v>
      </c>
      <c r="I66">
        <f t="shared" si="27"/>
        <v>12.606999999999999</v>
      </c>
      <c r="J66">
        <f t="shared" si="28"/>
        <v>14.879999999999999</v>
      </c>
      <c r="K66">
        <f t="shared" si="29"/>
        <v>3.48</v>
      </c>
      <c r="L66">
        <f t="shared" si="30"/>
        <v>45.145369999999993</v>
      </c>
      <c r="M66">
        <v>26</v>
      </c>
      <c r="N66">
        <f t="shared" si="31"/>
        <v>168.85463000000001</v>
      </c>
    </row>
    <row r="67" spans="1:14" x14ac:dyDescent="0.25">
      <c r="A67" s="3">
        <f t="shared" si="38"/>
        <v>43537</v>
      </c>
      <c r="B67">
        <v>62</v>
      </c>
      <c r="C67" t="s">
        <v>9</v>
      </c>
      <c r="D67">
        <v>8.2200000000000006</v>
      </c>
      <c r="E67">
        <v>40</v>
      </c>
      <c r="F67">
        <f t="shared" si="25"/>
        <v>328.8</v>
      </c>
      <c r="G67">
        <v>0</v>
      </c>
      <c r="H67">
        <f t="shared" si="26"/>
        <v>22.9937</v>
      </c>
      <c r="I67">
        <f t="shared" si="27"/>
        <v>34.869999999999997</v>
      </c>
      <c r="J67">
        <f t="shared" si="28"/>
        <v>20.3856</v>
      </c>
      <c r="K67">
        <f t="shared" si="29"/>
        <v>4.7676000000000007</v>
      </c>
      <c r="L67">
        <f t="shared" si="30"/>
        <v>83.016899999999993</v>
      </c>
      <c r="M67">
        <v>26</v>
      </c>
      <c r="N67">
        <f t="shared" si="31"/>
        <v>219.78310000000002</v>
      </c>
    </row>
    <row r="68" spans="1:14" x14ac:dyDescent="0.25">
      <c r="A68" s="3">
        <f t="shared" ref="A68:A73" si="39">(((38065+(16*365))+-365)+3)+1</f>
        <v>43544</v>
      </c>
      <c r="B68">
        <v>56</v>
      </c>
      <c r="C68" t="s">
        <v>3</v>
      </c>
      <c r="D68">
        <v>13.25</v>
      </c>
      <c r="E68">
        <v>40</v>
      </c>
      <c r="F68">
        <f t="shared" si="25"/>
        <v>530</v>
      </c>
      <c r="G68">
        <v>0</v>
      </c>
      <c r="H68">
        <f t="shared" si="26"/>
        <v>38.3855</v>
      </c>
      <c r="I68">
        <f t="shared" si="27"/>
        <v>65.05</v>
      </c>
      <c r="J68">
        <f t="shared" si="28"/>
        <v>32.86</v>
      </c>
      <c r="K68">
        <f t="shared" si="29"/>
        <v>7.6850000000000005</v>
      </c>
      <c r="L68">
        <f t="shared" si="30"/>
        <v>143.98050000000001</v>
      </c>
      <c r="M68">
        <v>26</v>
      </c>
      <c r="N68">
        <f t="shared" si="31"/>
        <v>360.01949999999999</v>
      </c>
    </row>
    <row r="69" spans="1:14" x14ac:dyDescent="0.25">
      <c r="A69" s="3">
        <f t="shared" si="39"/>
        <v>43544</v>
      </c>
      <c r="B69">
        <v>57</v>
      </c>
      <c r="C69" t="s">
        <v>4</v>
      </c>
      <c r="D69">
        <v>25</v>
      </c>
      <c r="E69">
        <v>40</v>
      </c>
      <c r="F69">
        <f t="shared" si="25"/>
        <v>1000</v>
      </c>
      <c r="G69">
        <v>2</v>
      </c>
      <c r="H69">
        <f t="shared" si="26"/>
        <v>74.856000000000009</v>
      </c>
      <c r="I69">
        <f t="shared" si="27"/>
        <v>146.54</v>
      </c>
      <c r="J69">
        <f t="shared" si="28"/>
        <v>62</v>
      </c>
      <c r="K69">
        <f t="shared" si="29"/>
        <v>14.5</v>
      </c>
      <c r="L69">
        <f t="shared" si="30"/>
        <v>297.89600000000002</v>
      </c>
      <c r="M69">
        <v>35</v>
      </c>
      <c r="N69">
        <f t="shared" si="31"/>
        <v>667.10400000000004</v>
      </c>
    </row>
    <row r="70" spans="1:14" x14ac:dyDescent="0.25">
      <c r="A70" s="3">
        <f t="shared" si="39"/>
        <v>43544</v>
      </c>
      <c r="B70">
        <v>58</v>
      </c>
      <c r="C70" t="s">
        <v>5</v>
      </c>
      <c r="D70">
        <v>31</v>
      </c>
      <c r="E70">
        <v>39</v>
      </c>
      <c r="F70">
        <f t="shared" si="25"/>
        <v>1209</v>
      </c>
      <c r="G70">
        <v>1</v>
      </c>
      <c r="H70">
        <f t="shared" si="26"/>
        <v>96.493000000000009</v>
      </c>
      <c r="I70">
        <f t="shared" si="27"/>
        <v>213.69500000000002</v>
      </c>
      <c r="J70">
        <f t="shared" si="28"/>
        <v>74.957999999999998</v>
      </c>
      <c r="K70">
        <f t="shared" si="29"/>
        <v>17.5305</v>
      </c>
      <c r="L70">
        <f t="shared" si="30"/>
        <v>402.67650000000009</v>
      </c>
      <c r="M70">
        <v>35</v>
      </c>
      <c r="N70">
        <f t="shared" si="31"/>
        <v>771.32349999999997</v>
      </c>
    </row>
    <row r="71" spans="1:14" x14ac:dyDescent="0.25">
      <c r="A71" s="3">
        <f t="shared" si="39"/>
        <v>43544</v>
      </c>
      <c r="B71">
        <v>59</v>
      </c>
      <c r="C71" t="s">
        <v>6</v>
      </c>
      <c r="D71">
        <v>13</v>
      </c>
      <c r="E71">
        <v>40</v>
      </c>
      <c r="F71">
        <f t="shared" si="25"/>
        <v>520</v>
      </c>
      <c r="G71">
        <v>0</v>
      </c>
      <c r="H71">
        <f t="shared" si="26"/>
        <v>37.6205</v>
      </c>
      <c r="I71">
        <f t="shared" si="27"/>
        <v>63.55</v>
      </c>
      <c r="J71">
        <f t="shared" si="28"/>
        <v>32.24</v>
      </c>
      <c r="K71">
        <f t="shared" si="29"/>
        <v>7.54</v>
      </c>
      <c r="L71">
        <f t="shared" si="30"/>
        <v>140.95050000000001</v>
      </c>
      <c r="M71">
        <v>26</v>
      </c>
      <c r="N71">
        <f t="shared" si="31"/>
        <v>353.04949999999997</v>
      </c>
    </row>
    <row r="72" spans="1:14" x14ac:dyDescent="0.25">
      <c r="A72" s="3">
        <f t="shared" si="39"/>
        <v>43544</v>
      </c>
      <c r="B72">
        <v>60</v>
      </c>
      <c r="C72" t="s">
        <v>7</v>
      </c>
      <c r="D72">
        <v>7.5</v>
      </c>
      <c r="E72">
        <v>30</v>
      </c>
      <c r="F72">
        <f t="shared" si="25"/>
        <v>225</v>
      </c>
      <c r="G72">
        <v>1</v>
      </c>
      <c r="H72">
        <f t="shared" si="26"/>
        <v>13.03087</v>
      </c>
      <c r="I72">
        <f t="shared" si="27"/>
        <v>10.356999999999999</v>
      </c>
      <c r="J72">
        <f t="shared" si="28"/>
        <v>13.95</v>
      </c>
      <c r="K72">
        <f t="shared" si="29"/>
        <v>3.2625000000000002</v>
      </c>
      <c r="L72">
        <f t="shared" si="30"/>
        <v>40.600369999999998</v>
      </c>
      <c r="M72">
        <v>26</v>
      </c>
      <c r="N72">
        <f t="shared" si="31"/>
        <v>158.39963</v>
      </c>
    </row>
    <row r="73" spans="1:14" x14ac:dyDescent="0.25">
      <c r="A73" s="3">
        <f t="shared" si="39"/>
        <v>43544</v>
      </c>
      <c r="B73">
        <v>62</v>
      </c>
      <c r="C73" t="s">
        <v>9</v>
      </c>
      <c r="D73">
        <v>8.2200000000000006</v>
      </c>
      <c r="E73">
        <v>36</v>
      </c>
      <c r="F73">
        <f t="shared" si="25"/>
        <v>295.92</v>
      </c>
      <c r="G73">
        <v>0</v>
      </c>
      <c r="H73">
        <f t="shared" si="26"/>
        <v>20.478380000000001</v>
      </c>
      <c r="I73">
        <f t="shared" si="27"/>
        <v>29.938000000000002</v>
      </c>
      <c r="J73">
        <f t="shared" si="28"/>
        <v>18.34704</v>
      </c>
      <c r="K73">
        <f t="shared" si="29"/>
        <v>4.2908400000000002</v>
      </c>
      <c r="L73">
        <f t="shared" si="30"/>
        <v>73.054259999999999</v>
      </c>
      <c r="M73">
        <v>26</v>
      </c>
      <c r="N73">
        <f t="shared" si="31"/>
        <v>196.86574000000002</v>
      </c>
    </row>
    <row r="74" spans="1:14" x14ac:dyDescent="0.25">
      <c r="A74" s="3">
        <f t="shared" ref="A74:A79" si="40">(((38072+(16*365))+-365)+3)+1</f>
        <v>43551</v>
      </c>
      <c r="B74">
        <v>56</v>
      </c>
      <c r="C74" t="s">
        <v>3</v>
      </c>
      <c r="D74">
        <v>13.25</v>
      </c>
      <c r="E74">
        <v>40</v>
      </c>
      <c r="F74">
        <f t="shared" ref="F74:F128" si="41">D74*E74</f>
        <v>530</v>
      </c>
      <c r="G74">
        <v>0</v>
      </c>
      <c r="H74">
        <f t="shared" ref="H74:H128" si="42">(0.09*((F74-MIN(I74,67))-154))+10.4-(2.827*G74)</f>
        <v>38.3855</v>
      </c>
      <c r="I74">
        <f t="shared" ref="I74:I128" si="43">IF((F74-G74*59.62)&gt;592,74.35+((F74-G74*59.62)-592)*0.25,13.6+((F74-G74*59.62)-187)*0.15)</f>
        <v>65.05</v>
      </c>
      <c r="J74">
        <f t="shared" si="28"/>
        <v>32.86</v>
      </c>
      <c r="K74">
        <f t="shared" si="29"/>
        <v>7.6850000000000005</v>
      </c>
      <c r="L74">
        <f t="shared" si="30"/>
        <v>143.98050000000001</v>
      </c>
      <c r="M74">
        <v>26</v>
      </c>
      <c r="N74">
        <f t="shared" si="31"/>
        <v>360.01949999999999</v>
      </c>
    </row>
    <row r="75" spans="1:14" x14ac:dyDescent="0.25">
      <c r="A75" s="3">
        <f t="shared" si="40"/>
        <v>43551</v>
      </c>
      <c r="B75">
        <v>57</v>
      </c>
      <c r="C75" t="s">
        <v>4</v>
      </c>
      <c r="D75">
        <v>25</v>
      </c>
      <c r="E75">
        <v>40</v>
      </c>
      <c r="F75">
        <f t="shared" si="41"/>
        <v>1000</v>
      </c>
      <c r="G75">
        <v>2</v>
      </c>
      <c r="H75">
        <f t="shared" si="42"/>
        <v>74.856000000000009</v>
      </c>
      <c r="I75">
        <f t="shared" si="43"/>
        <v>146.54</v>
      </c>
      <c r="J75">
        <f t="shared" si="28"/>
        <v>62</v>
      </c>
      <c r="K75">
        <f t="shared" si="29"/>
        <v>14.5</v>
      </c>
      <c r="L75">
        <f t="shared" si="30"/>
        <v>297.89600000000002</v>
      </c>
      <c r="M75">
        <v>35</v>
      </c>
      <c r="N75">
        <f t="shared" si="31"/>
        <v>667.10400000000004</v>
      </c>
    </row>
    <row r="76" spans="1:14" x14ac:dyDescent="0.25">
      <c r="A76" s="3">
        <f t="shared" si="40"/>
        <v>43551</v>
      </c>
      <c r="B76">
        <v>58</v>
      </c>
      <c r="C76" t="s">
        <v>5</v>
      </c>
      <c r="D76">
        <v>31</v>
      </c>
      <c r="E76">
        <v>39</v>
      </c>
      <c r="F76">
        <f t="shared" si="41"/>
        <v>1209</v>
      </c>
      <c r="G76">
        <v>1</v>
      </c>
      <c r="H76">
        <f t="shared" si="42"/>
        <v>96.493000000000009</v>
      </c>
      <c r="I76">
        <f t="shared" si="43"/>
        <v>213.69500000000002</v>
      </c>
      <c r="J76">
        <f t="shared" si="28"/>
        <v>74.957999999999998</v>
      </c>
      <c r="K76">
        <f t="shared" si="29"/>
        <v>17.5305</v>
      </c>
      <c r="L76">
        <f t="shared" si="30"/>
        <v>402.67650000000009</v>
      </c>
      <c r="M76">
        <v>35</v>
      </c>
      <c r="N76">
        <f t="shared" si="31"/>
        <v>771.32349999999997</v>
      </c>
    </row>
    <row r="77" spans="1:14" x14ac:dyDescent="0.25">
      <c r="A77" s="3">
        <f t="shared" si="40"/>
        <v>43551</v>
      </c>
      <c r="B77">
        <v>59</v>
      </c>
      <c r="C77" t="s">
        <v>6</v>
      </c>
      <c r="D77">
        <v>13</v>
      </c>
      <c r="E77">
        <v>40</v>
      </c>
      <c r="F77">
        <f t="shared" si="41"/>
        <v>520</v>
      </c>
      <c r="G77">
        <v>0</v>
      </c>
      <c r="H77">
        <f t="shared" si="42"/>
        <v>37.6205</v>
      </c>
      <c r="I77">
        <f t="shared" si="43"/>
        <v>63.55</v>
      </c>
      <c r="J77">
        <f t="shared" si="28"/>
        <v>32.24</v>
      </c>
      <c r="K77">
        <f t="shared" si="29"/>
        <v>7.54</v>
      </c>
      <c r="L77">
        <f t="shared" si="30"/>
        <v>140.95050000000001</v>
      </c>
      <c r="M77">
        <v>26</v>
      </c>
      <c r="N77">
        <f t="shared" si="31"/>
        <v>353.04949999999997</v>
      </c>
    </row>
    <row r="78" spans="1:14" x14ac:dyDescent="0.25">
      <c r="A78" s="3">
        <f t="shared" si="40"/>
        <v>43551</v>
      </c>
      <c r="B78">
        <v>60</v>
      </c>
      <c r="C78" t="s">
        <v>7</v>
      </c>
      <c r="D78">
        <v>7.5</v>
      </c>
      <c r="E78">
        <v>30</v>
      </c>
      <c r="F78">
        <f t="shared" si="41"/>
        <v>225</v>
      </c>
      <c r="G78">
        <v>1</v>
      </c>
      <c r="H78">
        <f t="shared" si="42"/>
        <v>13.03087</v>
      </c>
      <c r="I78">
        <f t="shared" si="43"/>
        <v>10.356999999999999</v>
      </c>
      <c r="J78">
        <f t="shared" si="28"/>
        <v>13.95</v>
      </c>
      <c r="K78">
        <f t="shared" si="29"/>
        <v>3.2625000000000002</v>
      </c>
      <c r="L78">
        <f t="shared" si="30"/>
        <v>40.600369999999998</v>
      </c>
      <c r="M78">
        <v>26</v>
      </c>
      <c r="N78">
        <f t="shared" si="31"/>
        <v>158.39963</v>
      </c>
    </row>
    <row r="79" spans="1:14" x14ac:dyDescent="0.25">
      <c r="A79" s="3">
        <f t="shared" si="40"/>
        <v>43551</v>
      </c>
      <c r="B79">
        <v>62</v>
      </c>
      <c r="C79" t="s">
        <v>9</v>
      </c>
      <c r="D79">
        <v>8.2200000000000006</v>
      </c>
      <c r="E79">
        <v>36</v>
      </c>
      <c r="F79">
        <f t="shared" si="41"/>
        <v>295.92</v>
      </c>
      <c r="G79">
        <v>0</v>
      </c>
      <c r="H79">
        <f t="shared" si="42"/>
        <v>20.478380000000001</v>
      </c>
      <c r="I79">
        <f t="shared" si="43"/>
        <v>29.938000000000002</v>
      </c>
      <c r="J79">
        <f t="shared" si="28"/>
        <v>18.34704</v>
      </c>
      <c r="K79">
        <f t="shared" si="29"/>
        <v>4.2908400000000002</v>
      </c>
      <c r="L79">
        <f t="shared" si="30"/>
        <v>73.054259999999999</v>
      </c>
      <c r="M79">
        <v>26</v>
      </c>
      <c r="N79">
        <f t="shared" si="31"/>
        <v>196.86574000000002</v>
      </c>
    </row>
    <row r="80" spans="1:14" x14ac:dyDescent="0.25">
      <c r="A80" s="3">
        <f t="shared" ref="A80:A85" si="44">(((38079+(16*365))+-365)+3)+1</f>
        <v>43558</v>
      </c>
      <c r="B80">
        <v>56</v>
      </c>
      <c r="C80" t="s">
        <v>3</v>
      </c>
      <c r="D80">
        <v>13.25</v>
      </c>
      <c r="E80">
        <v>40</v>
      </c>
      <c r="F80">
        <f t="shared" si="41"/>
        <v>530</v>
      </c>
      <c r="G80">
        <v>0</v>
      </c>
      <c r="H80">
        <f t="shared" si="42"/>
        <v>38.3855</v>
      </c>
      <c r="I80">
        <f t="shared" si="43"/>
        <v>65.05</v>
      </c>
      <c r="J80">
        <f t="shared" si="28"/>
        <v>32.86</v>
      </c>
      <c r="K80">
        <f t="shared" si="29"/>
        <v>7.6850000000000005</v>
      </c>
      <c r="L80">
        <f t="shared" si="30"/>
        <v>143.98050000000001</v>
      </c>
      <c r="M80">
        <v>26</v>
      </c>
      <c r="N80">
        <f t="shared" si="31"/>
        <v>360.01949999999999</v>
      </c>
    </row>
    <row r="81" spans="1:14" x14ac:dyDescent="0.25">
      <c r="A81" s="3">
        <f t="shared" si="44"/>
        <v>43558</v>
      </c>
      <c r="B81">
        <v>57</v>
      </c>
      <c r="C81" t="s">
        <v>4</v>
      </c>
      <c r="D81">
        <v>25</v>
      </c>
      <c r="E81">
        <v>40</v>
      </c>
      <c r="F81">
        <f t="shared" si="41"/>
        <v>1000</v>
      </c>
      <c r="G81">
        <v>2</v>
      </c>
      <c r="H81">
        <f t="shared" si="42"/>
        <v>74.856000000000009</v>
      </c>
      <c r="I81">
        <f t="shared" si="43"/>
        <v>146.54</v>
      </c>
      <c r="J81">
        <f t="shared" si="28"/>
        <v>62</v>
      </c>
      <c r="K81">
        <f t="shared" si="29"/>
        <v>14.5</v>
      </c>
      <c r="L81">
        <f t="shared" si="30"/>
        <v>297.89600000000002</v>
      </c>
      <c r="M81">
        <v>35</v>
      </c>
      <c r="N81">
        <f t="shared" si="31"/>
        <v>667.10400000000004</v>
      </c>
    </row>
    <row r="82" spans="1:14" x14ac:dyDescent="0.25">
      <c r="A82" s="3">
        <f t="shared" si="44"/>
        <v>43558</v>
      </c>
      <c r="B82">
        <v>58</v>
      </c>
      <c r="C82" t="s">
        <v>5</v>
      </c>
      <c r="D82">
        <v>31</v>
      </c>
      <c r="E82">
        <v>39</v>
      </c>
      <c r="F82">
        <f t="shared" si="41"/>
        <v>1209</v>
      </c>
      <c r="G82">
        <v>1</v>
      </c>
      <c r="H82">
        <f t="shared" si="42"/>
        <v>96.493000000000009</v>
      </c>
      <c r="I82">
        <f t="shared" si="43"/>
        <v>213.69500000000002</v>
      </c>
      <c r="J82">
        <f t="shared" si="28"/>
        <v>74.957999999999998</v>
      </c>
      <c r="K82">
        <f t="shared" si="29"/>
        <v>17.5305</v>
      </c>
      <c r="L82">
        <f t="shared" si="30"/>
        <v>402.67650000000009</v>
      </c>
      <c r="M82">
        <v>35</v>
      </c>
      <c r="N82">
        <f t="shared" si="31"/>
        <v>771.32349999999997</v>
      </c>
    </row>
    <row r="83" spans="1:14" x14ac:dyDescent="0.25">
      <c r="A83" s="3">
        <f t="shared" si="44"/>
        <v>43558</v>
      </c>
      <c r="B83">
        <v>59</v>
      </c>
      <c r="C83" t="s">
        <v>6</v>
      </c>
      <c r="D83">
        <v>13</v>
      </c>
      <c r="E83">
        <v>40</v>
      </c>
      <c r="F83">
        <f t="shared" si="41"/>
        <v>520</v>
      </c>
      <c r="G83">
        <v>0</v>
      </c>
      <c r="H83">
        <f t="shared" si="42"/>
        <v>37.6205</v>
      </c>
      <c r="I83">
        <f t="shared" si="43"/>
        <v>63.55</v>
      </c>
      <c r="J83">
        <f t="shared" si="28"/>
        <v>32.24</v>
      </c>
      <c r="K83">
        <f t="shared" si="29"/>
        <v>7.54</v>
      </c>
      <c r="L83">
        <f t="shared" si="30"/>
        <v>140.95050000000001</v>
      </c>
      <c r="M83">
        <v>26</v>
      </c>
      <c r="N83">
        <f t="shared" si="31"/>
        <v>353.04949999999997</v>
      </c>
    </row>
    <row r="84" spans="1:14" x14ac:dyDescent="0.25">
      <c r="A84" s="3">
        <f t="shared" si="44"/>
        <v>43558</v>
      </c>
      <c r="B84">
        <v>60</v>
      </c>
      <c r="C84" t="s">
        <v>7</v>
      </c>
      <c r="D84">
        <v>7.5</v>
      </c>
      <c r="E84">
        <v>30</v>
      </c>
      <c r="F84">
        <f t="shared" si="41"/>
        <v>225</v>
      </c>
      <c r="G84">
        <v>1</v>
      </c>
      <c r="H84">
        <f t="shared" si="42"/>
        <v>13.03087</v>
      </c>
      <c r="I84">
        <f t="shared" si="43"/>
        <v>10.356999999999999</v>
      </c>
      <c r="J84">
        <f t="shared" ref="J84:J147" si="45">F84*0.062</f>
        <v>13.95</v>
      </c>
      <c r="K84">
        <f t="shared" ref="K84:K147" si="46">F84*0.0145</f>
        <v>3.2625000000000002</v>
      </c>
      <c r="L84">
        <f t="shared" ref="L84:L147" si="47">H84+I84+J84+K84</f>
        <v>40.600369999999998</v>
      </c>
      <c r="M84">
        <v>26</v>
      </c>
      <c r="N84">
        <f t="shared" ref="N84:N147" si="48">F84-L84-M84</f>
        <v>158.39963</v>
      </c>
    </row>
    <row r="85" spans="1:14" x14ac:dyDescent="0.25">
      <c r="A85" s="3">
        <f t="shared" si="44"/>
        <v>43558</v>
      </c>
      <c r="B85">
        <v>62</v>
      </c>
      <c r="C85" t="s">
        <v>9</v>
      </c>
      <c r="D85">
        <v>8.2200000000000006</v>
      </c>
      <c r="E85">
        <v>36</v>
      </c>
      <c r="F85">
        <f t="shared" si="41"/>
        <v>295.92</v>
      </c>
      <c r="G85">
        <v>0</v>
      </c>
      <c r="H85">
        <f t="shared" si="42"/>
        <v>20.478380000000001</v>
      </c>
      <c r="I85">
        <f t="shared" si="43"/>
        <v>29.938000000000002</v>
      </c>
      <c r="J85">
        <f t="shared" si="45"/>
        <v>18.34704</v>
      </c>
      <c r="K85">
        <f t="shared" si="46"/>
        <v>4.2908400000000002</v>
      </c>
      <c r="L85">
        <f t="shared" si="47"/>
        <v>73.054259999999999</v>
      </c>
      <c r="M85">
        <v>26</v>
      </c>
      <c r="N85">
        <f t="shared" si="48"/>
        <v>196.86574000000002</v>
      </c>
    </row>
    <row r="86" spans="1:14" x14ac:dyDescent="0.25">
      <c r="A86" s="3">
        <f t="shared" ref="A86:A91" si="49">(((38086+(16*365))+-365)+3)+1</f>
        <v>43565</v>
      </c>
      <c r="B86">
        <v>56</v>
      </c>
      <c r="C86" t="s">
        <v>3</v>
      </c>
      <c r="D86">
        <v>13.25</v>
      </c>
      <c r="E86">
        <v>40</v>
      </c>
      <c r="F86">
        <f t="shared" si="41"/>
        <v>530</v>
      </c>
      <c r="G86">
        <v>0</v>
      </c>
      <c r="H86">
        <f t="shared" si="42"/>
        <v>38.3855</v>
      </c>
      <c r="I86">
        <f t="shared" si="43"/>
        <v>65.05</v>
      </c>
      <c r="J86">
        <f t="shared" si="45"/>
        <v>32.86</v>
      </c>
      <c r="K86">
        <f t="shared" si="46"/>
        <v>7.6850000000000005</v>
      </c>
      <c r="L86">
        <f t="shared" si="47"/>
        <v>143.98050000000001</v>
      </c>
      <c r="M86">
        <v>26</v>
      </c>
      <c r="N86">
        <f t="shared" si="48"/>
        <v>360.01949999999999</v>
      </c>
    </row>
    <row r="87" spans="1:14" x14ac:dyDescent="0.25">
      <c r="A87" s="3">
        <f t="shared" si="49"/>
        <v>43565</v>
      </c>
      <c r="B87">
        <v>57</v>
      </c>
      <c r="C87" t="s">
        <v>4</v>
      </c>
      <c r="D87">
        <v>25</v>
      </c>
      <c r="E87">
        <v>40</v>
      </c>
      <c r="F87">
        <f t="shared" si="41"/>
        <v>1000</v>
      </c>
      <c r="G87">
        <v>2</v>
      </c>
      <c r="H87">
        <f t="shared" si="42"/>
        <v>74.856000000000009</v>
      </c>
      <c r="I87">
        <f t="shared" si="43"/>
        <v>146.54</v>
      </c>
      <c r="J87">
        <f t="shared" si="45"/>
        <v>62</v>
      </c>
      <c r="K87">
        <f t="shared" si="46"/>
        <v>14.5</v>
      </c>
      <c r="L87">
        <f t="shared" si="47"/>
        <v>297.89600000000002</v>
      </c>
      <c r="M87">
        <v>35</v>
      </c>
      <c r="N87">
        <f t="shared" si="48"/>
        <v>667.10400000000004</v>
      </c>
    </row>
    <row r="88" spans="1:14" x14ac:dyDescent="0.25">
      <c r="A88" s="3">
        <f t="shared" si="49"/>
        <v>43565</v>
      </c>
      <c r="B88">
        <v>58</v>
      </c>
      <c r="C88" t="s">
        <v>5</v>
      </c>
      <c r="D88">
        <v>31</v>
      </c>
      <c r="E88">
        <v>39</v>
      </c>
      <c r="F88">
        <f t="shared" si="41"/>
        <v>1209</v>
      </c>
      <c r="G88">
        <v>1</v>
      </c>
      <c r="H88">
        <f t="shared" si="42"/>
        <v>96.493000000000009</v>
      </c>
      <c r="I88">
        <f t="shared" si="43"/>
        <v>213.69500000000002</v>
      </c>
      <c r="J88">
        <f t="shared" si="45"/>
        <v>74.957999999999998</v>
      </c>
      <c r="K88">
        <f t="shared" si="46"/>
        <v>17.5305</v>
      </c>
      <c r="L88">
        <f t="shared" si="47"/>
        <v>402.67650000000009</v>
      </c>
      <c r="M88">
        <v>35</v>
      </c>
      <c r="N88">
        <f t="shared" si="48"/>
        <v>771.32349999999997</v>
      </c>
    </row>
    <row r="89" spans="1:14" x14ac:dyDescent="0.25">
      <c r="A89" s="3">
        <f t="shared" si="49"/>
        <v>43565</v>
      </c>
      <c r="B89">
        <v>59</v>
      </c>
      <c r="C89" t="s">
        <v>6</v>
      </c>
      <c r="D89">
        <v>13</v>
      </c>
      <c r="E89">
        <v>40</v>
      </c>
      <c r="F89">
        <f t="shared" si="41"/>
        <v>520</v>
      </c>
      <c r="G89">
        <v>0</v>
      </c>
      <c r="H89">
        <f t="shared" si="42"/>
        <v>37.6205</v>
      </c>
      <c r="I89">
        <f t="shared" si="43"/>
        <v>63.55</v>
      </c>
      <c r="J89">
        <f t="shared" si="45"/>
        <v>32.24</v>
      </c>
      <c r="K89">
        <f t="shared" si="46"/>
        <v>7.54</v>
      </c>
      <c r="L89">
        <f t="shared" si="47"/>
        <v>140.95050000000001</v>
      </c>
      <c r="M89">
        <v>26</v>
      </c>
      <c r="N89">
        <f t="shared" si="48"/>
        <v>353.04949999999997</v>
      </c>
    </row>
    <row r="90" spans="1:14" x14ac:dyDescent="0.25">
      <c r="A90" s="3">
        <f t="shared" si="49"/>
        <v>43565</v>
      </c>
      <c r="B90">
        <v>60</v>
      </c>
      <c r="C90" t="s">
        <v>7</v>
      </c>
      <c r="D90">
        <v>7.5</v>
      </c>
      <c r="E90">
        <v>40</v>
      </c>
      <c r="F90">
        <f t="shared" si="41"/>
        <v>300</v>
      </c>
      <c r="G90">
        <v>1</v>
      </c>
      <c r="H90">
        <f t="shared" si="42"/>
        <v>18.768370000000004</v>
      </c>
      <c r="I90">
        <f t="shared" si="43"/>
        <v>21.606999999999999</v>
      </c>
      <c r="J90">
        <f t="shared" si="45"/>
        <v>18.600000000000001</v>
      </c>
      <c r="K90">
        <f t="shared" si="46"/>
        <v>4.3500000000000005</v>
      </c>
      <c r="L90">
        <f t="shared" si="47"/>
        <v>63.325370000000007</v>
      </c>
      <c r="M90">
        <v>26</v>
      </c>
      <c r="N90">
        <f t="shared" si="48"/>
        <v>210.67462999999998</v>
      </c>
    </row>
    <row r="91" spans="1:14" x14ac:dyDescent="0.25">
      <c r="A91" s="3">
        <f t="shared" si="49"/>
        <v>43565</v>
      </c>
      <c r="B91">
        <v>62</v>
      </c>
      <c r="C91" t="s">
        <v>9</v>
      </c>
      <c r="D91">
        <v>8.2200000000000006</v>
      </c>
      <c r="E91">
        <v>36</v>
      </c>
      <c r="F91">
        <f t="shared" si="41"/>
        <v>295.92</v>
      </c>
      <c r="G91">
        <v>0</v>
      </c>
      <c r="H91">
        <f t="shared" si="42"/>
        <v>20.478380000000001</v>
      </c>
      <c r="I91">
        <f t="shared" si="43"/>
        <v>29.938000000000002</v>
      </c>
      <c r="J91">
        <f t="shared" si="45"/>
        <v>18.34704</v>
      </c>
      <c r="K91">
        <f t="shared" si="46"/>
        <v>4.2908400000000002</v>
      </c>
      <c r="L91">
        <f t="shared" si="47"/>
        <v>73.054259999999999</v>
      </c>
      <c r="M91">
        <v>26</v>
      </c>
      <c r="N91">
        <f t="shared" si="48"/>
        <v>196.86574000000002</v>
      </c>
    </row>
    <row r="92" spans="1:14" x14ac:dyDescent="0.25">
      <c r="A92" s="3">
        <f t="shared" ref="A92:A97" si="50">(((38093+(16*365))+-365)+3)+1</f>
        <v>43572</v>
      </c>
      <c r="B92">
        <v>56</v>
      </c>
      <c r="C92" t="s">
        <v>3</v>
      </c>
      <c r="D92">
        <v>13.25</v>
      </c>
      <c r="E92">
        <v>40</v>
      </c>
      <c r="F92">
        <f t="shared" si="41"/>
        <v>530</v>
      </c>
      <c r="G92">
        <v>0</v>
      </c>
      <c r="H92">
        <f t="shared" si="42"/>
        <v>38.3855</v>
      </c>
      <c r="I92">
        <f t="shared" si="43"/>
        <v>65.05</v>
      </c>
      <c r="J92">
        <f t="shared" si="45"/>
        <v>32.86</v>
      </c>
      <c r="K92">
        <f t="shared" si="46"/>
        <v>7.6850000000000005</v>
      </c>
      <c r="L92">
        <f t="shared" si="47"/>
        <v>143.98050000000001</v>
      </c>
      <c r="M92">
        <v>26</v>
      </c>
      <c r="N92">
        <f t="shared" si="48"/>
        <v>360.01949999999999</v>
      </c>
    </row>
    <row r="93" spans="1:14" x14ac:dyDescent="0.25">
      <c r="A93" s="3">
        <f t="shared" si="50"/>
        <v>43572</v>
      </c>
      <c r="B93">
        <v>57</v>
      </c>
      <c r="C93" t="s">
        <v>4</v>
      </c>
      <c r="D93">
        <v>25</v>
      </c>
      <c r="E93">
        <v>40</v>
      </c>
      <c r="F93">
        <f t="shared" si="41"/>
        <v>1000</v>
      </c>
      <c r="G93">
        <v>2</v>
      </c>
      <c r="H93">
        <f t="shared" si="42"/>
        <v>74.856000000000009</v>
      </c>
      <c r="I93">
        <f t="shared" si="43"/>
        <v>146.54</v>
      </c>
      <c r="J93">
        <f t="shared" si="45"/>
        <v>62</v>
      </c>
      <c r="K93">
        <f t="shared" si="46"/>
        <v>14.5</v>
      </c>
      <c r="L93">
        <f t="shared" si="47"/>
        <v>297.89600000000002</v>
      </c>
      <c r="M93">
        <v>35</v>
      </c>
      <c r="N93">
        <f t="shared" si="48"/>
        <v>667.10400000000004</v>
      </c>
    </row>
    <row r="94" spans="1:14" x14ac:dyDescent="0.25">
      <c r="A94" s="3">
        <f t="shared" si="50"/>
        <v>43572</v>
      </c>
      <c r="B94">
        <v>58</v>
      </c>
      <c r="C94" t="s">
        <v>5</v>
      </c>
      <c r="D94">
        <v>31</v>
      </c>
      <c r="E94">
        <v>39</v>
      </c>
      <c r="F94">
        <f t="shared" si="41"/>
        <v>1209</v>
      </c>
      <c r="G94">
        <v>1</v>
      </c>
      <c r="H94">
        <f t="shared" si="42"/>
        <v>96.493000000000009</v>
      </c>
      <c r="I94">
        <f t="shared" si="43"/>
        <v>213.69500000000002</v>
      </c>
      <c r="J94">
        <f t="shared" si="45"/>
        <v>74.957999999999998</v>
      </c>
      <c r="K94">
        <f t="shared" si="46"/>
        <v>17.5305</v>
      </c>
      <c r="L94">
        <f t="shared" si="47"/>
        <v>402.67650000000009</v>
      </c>
      <c r="M94">
        <v>35</v>
      </c>
      <c r="N94">
        <f t="shared" si="48"/>
        <v>771.32349999999997</v>
      </c>
    </row>
    <row r="95" spans="1:14" x14ac:dyDescent="0.25">
      <c r="A95" s="3">
        <f t="shared" si="50"/>
        <v>43572</v>
      </c>
      <c r="B95">
        <v>59</v>
      </c>
      <c r="C95" t="s">
        <v>6</v>
      </c>
      <c r="D95">
        <v>13</v>
      </c>
      <c r="E95">
        <v>40</v>
      </c>
      <c r="F95">
        <f t="shared" si="41"/>
        <v>520</v>
      </c>
      <c r="G95">
        <v>0</v>
      </c>
      <c r="H95">
        <f t="shared" si="42"/>
        <v>37.6205</v>
      </c>
      <c r="I95">
        <f t="shared" si="43"/>
        <v>63.55</v>
      </c>
      <c r="J95">
        <f t="shared" si="45"/>
        <v>32.24</v>
      </c>
      <c r="K95">
        <f t="shared" si="46"/>
        <v>7.54</v>
      </c>
      <c r="L95">
        <f t="shared" si="47"/>
        <v>140.95050000000001</v>
      </c>
      <c r="M95">
        <v>26</v>
      </c>
      <c r="N95">
        <f t="shared" si="48"/>
        <v>353.04949999999997</v>
      </c>
    </row>
    <row r="96" spans="1:14" x14ac:dyDescent="0.25">
      <c r="A96" s="3">
        <f t="shared" si="50"/>
        <v>43572</v>
      </c>
      <c r="B96">
        <v>60</v>
      </c>
      <c r="C96" t="s">
        <v>7</v>
      </c>
      <c r="D96">
        <v>7.5</v>
      </c>
      <c r="E96">
        <v>30</v>
      </c>
      <c r="F96">
        <f t="shared" si="41"/>
        <v>225</v>
      </c>
      <c r="G96">
        <v>1</v>
      </c>
      <c r="H96">
        <f t="shared" si="42"/>
        <v>13.03087</v>
      </c>
      <c r="I96">
        <f t="shared" si="43"/>
        <v>10.356999999999999</v>
      </c>
      <c r="J96">
        <f t="shared" si="45"/>
        <v>13.95</v>
      </c>
      <c r="K96">
        <f t="shared" si="46"/>
        <v>3.2625000000000002</v>
      </c>
      <c r="L96">
        <f t="shared" si="47"/>
        <v>40.600369999999998</v>
      </c>
      <c r="M96">
        <v>26</v>
      </c>
      <c r="N96">
        <f t="shared" si="48"/>
        <v>158.39963</v>
      </c>
    </row>
    <row r="97" spans="1:14" x14ac:dyDescent="0.25">
      <c r="A97" s="3">
        <f t="shared" si="50"/>
        <v>43572</v>
      </c>
      <c r="B97">
        <v>62</v>
      </c>
      <c r="C97" t="s">
        <v>9</v>
      </c>
      <c r="D97">
        <v>8.2200000000000006</v>
      </c>
      <c r="E97">
        <v>36</v>
      </c>
      <c r="F97">
        <f t="shared" si="41"/>
        <v>295.92</v>
      </c>
      <c r="G97">
        <v>0</v>
      </c>
      <c r="H97">
        <f t="shared" si="42"/>
        <v>20.478380000000001</v>
      </c>
      <c r="I97">
        <f t="shared" si="43"/>
        <v>29.938000000000002</v>
      </c>
      <c r="J97">
        <f t="shared" si="45"/>
        <v>18.34704</v>
      </c>
      <c r="K97">
        <f t="shared" si="46"/>
        <v>4.2908400000000002</v>
      </c>
      <c r="L97">
        <f t="shared" si="47"/>
        <v>73.054259999999999</v>
      </c>
      <c r="M97">
        <v>26</v>
      </c>
      <c r="N97">
        <f t="shared" si="48"/>
        <v>196.86574000000002</v>
      </c>
    </row>
    <row r="98" spans="1:14" x14ac:dyDescent="0.25">
      <c r="A98" s="3">
        <f t="shared" ref="A98:A103" si="51">(((38100+(16*365))+-365)+3)+1</f>
        <v>43579</v>
      </c>
      <c r="B98">
        <v>56</v>
      </c>
      <c r="C98" t="s">
        <v>3</v>
      </c>
      <c r="D98">
        <v>13.25</v>
      </c>
      <c r="E98">
        <v>40</v>
      </c>
      <c r="F98">
        <f t="shared" si="41"/>
        <v>530</v>
      </c>
      <c r="G98">
        <v>0</v>
      </c>
      <c r="H98">
        <f t="shared" si="42"/>
        <v>38.3855</v>
      </c>
      <c r="I98">
        <f t="shared" si="43"/>
        <v>65.05</v>
      </c>
      <c r="J98">
        <f t="shared" si="45"/>
        <v>32.86</v>
      </c>
      <c r="K98">
        <f t="shared" si="46"/>
        <v>7.6850000000000005</v>
      </c>
      <c r="L98">
        <f t="shared" si="47"/>
        <v>143.98050000000001</v>
      </c>
      <c r="M98">
        <v>26</v>
      </c>
      <c r="N98">
        <f t="shared" si="48"/>
        <v>360.01949999999999</v>
      </c>
    </row>
    <row r="99" spans="1:14" x14ac:dyDescent="0.25">
      <c r="A99" s="3">
        <f t="shared" si="51"/>
        <v>43579</v>
      </c>
      <c r="B99">
        <v>57</v>
      </c>
      <c r="C99" t="s">
        <v>4</v>
      </c>
      <c r="D99">
        <v>25</v>
      </c>
      <c r="E99">
        <v>40</v>
      </c>
      <c r="F99">
        <f t="shared" si="41"/>
        <v>1000</v>
      </c>
      <c r="G99">
        <v>2</v>
      </c>
      <c r="H99">
        <f t="shared" si="42"/>
        <v>74.856000000000009</v>
      </c>
      <c r="I99">
        <f t="shared" si="43"/>
        <v>146.54</v>
      </c>
      <c r="J99">
        <f t="shared" si="45"/>
        <v>62</v>
      </c>
      <c r="K99">
        <f t="shared" si="46"/>
        <v>14.5</v>
      </c>
      <c r="L99">
        <f t="shared" si="47"/>
        <v>297.89600000000002</v>
      </c>
      <c r="M99">
        <v>35</v>
      </c>
      <c r="N99">
        <f t="shared" si="48"/>
        <v>667.10400000000004</v>
      </c>
    </row>
    <row r="100" spans="1:14" x14ac:dyDescent="0.25">
      <c r="A100" s="3">
        <f t="shared" si="51"/>
        <v>43579</v>
      </c>
      <c r="B100">
        <v>58</v>
      </c>
      <c r="C100" t="s">
        <v>5</v>
      </c>
      <c r="D100">
        <v>31</v>
      </c>
      <c r="E100">
        <v>39</v>
      </c>
      <c r="F100">
        <f t="shared" si="41"/>
        <v>1209</v>
      </c>
      <c r="G100">
        <v>1</v>
      </c>
      <c r="H100">
        <f t="shared" si="42"/>
        <v>96.493000000000009</v>
      </c>
      <c r="I100">
        <f t="shared" si="43"/>
        <v>213.69500000000002</v>
      </c>
      <c r="J100">
        <f t="shared" si="45"/>
        <v>74.957999999999998</v>
      </c>
      <c r="K100">
        <f t="shared" si="46"/>
        <v>17.5305</v>
      </c>
      <c r="L100">
        <f t="shared" si="47"/>
        <v>402.67650000000009</v>
      </c>
      <c r="M100">
        <v>35</v>
      </c>
      <c r="N100">
        <f t="shared" si="48"/>
        <v>771.32349999999997</v>
      </c>
    </row>
    <row r="101" spans="1:14" x14ac:dyDescent="0.25">
      <c r="A101" s="3">
        <f t="shared" si="51"/>
        <v>43579</v>
      </c>
      <c r="B101">
        <v>59</v>
      </c>
      <c r="C101" t="s">
        <v>6</v>
      </c>
      <c r="D101">
        <v>13</v>
      </c>
      <c r="E101">
        <v>40</v>
      </c>
      <c r="F101">
        <f t="shared" si="41"/>
        <v>520</v>
      </c>
      <c r="G101">
        <v>0</v>
      </c>
      <c r="H101">
        <f t="shared" si="42"/>
        <v>37.6205</v>
      </c>
      <c r="I101">
        <f t="shared" si="43"/>
        <v>63.55</v>
      </c>
      <c r="J101">
        <f t="shared" si="45"/>
        <v>32.24</v>
      </c>
      <c r="K101">
        <f t="shared" si="46"/>
        <v>7.54</v>
      </c>
      <c r="L101">
        <f t="shared" si="47"/>
        <v>140.95050000000001</v>
      </c>
      <c r="M101">
        <v>26</v>
      </c>
      <c r="N101">
        <f t="shared" si="48"/>
        <v>353.04949999999997</v>
      </c>
    </row>
    <row r="102" spans="1:14" x14ac:dyDescent="0.25">
      <c r="A102" s="3">
        <f t="shared" si="51"/>
        <v>43579</v>
      </c>
      <c r="B102">
        <v>60</v>
      </c>
      <c r="C102" t="s">
        <v>7</v>
      </c>
      <c r="D102">
        <v>7.5</v>
      </c>
      <c r="E102">
        <v>30</v>
      </c>
      <c r="F102">
        <f t="shared" si="41"/>
        <v>225</v>
      </c>
      <c r="G102">
        <v>1</v>
      </c>
      <c r="H102">
        <f t="shared" si="42"/>
        <v>13.03087</v>
      </c>
      <c r="I102">
        <f t="shared" si="43"/>
        <v>10.356999999999999</v>
      </c>
      <c r="J102">
        <f t="shared" si="45"/>
        <v>13.95</v>
      </c>
      <c r="K102">
        <f t="shared" si="46"/>
        <v>3.2625000000000002</v>
      </c>
      <c r="L102">
        <f t="shared" si="47"/>
        <v>40.600369999999998</v>
      </c>
      <c r="M102">
        <v>26</v>
      </c>
      <c r="N102">
        <f t="shared" si="48"/>
        <v>158.39963</v>
      </c>
    </row>
    <row r="103" spans="1:14" x14ac:dyDescent="0.25">
      <c r="A103" s="3">
        <f t="shared" si="51"/>
        <v>43579</v>
      </c>
      <c r="B103">
        <v>62</v>
      </c>
      <c r="C103" t="s">
        <v>9</v>
      </c>
      <c r="D103">
        <v>8.2200000000000006</v>
      </c>
      <c r="E103">
        <v>36</v>
      </c>
      <c r="F103">
        <f t="shared" si="41"/>
        <v>295.92</v>
      </c>
      <c r="G103">
        <v>0</v>
      </c>
      <c r="H103">
        <f t="shared" si="42"/>
        <v>20.478380000000001</v>
      </c>
      <c r="I103">
        <f t="shared" si="43"/>
        <v>29.938000000000002</v>
      </c>
      <c r="J103">
        <f t="shared" si="45"/>
        <v>18.34704</v>
      </c>
      <c r="K103">
        <f t="shared" si="46"/>
        <v>4.2908400000000002</v>
      </c>
      <c r="L103">
        <f t="shared" si="47"/>
        <v>73.054259999999999</v>
      </c>
      <c r="M103">
        <v>26</v>
      </c>
      <c r="N103">
        <f t="shared" si="48"/>
        <v>196.86574000000002</v>
      </c>
    </row>
    <row r="104" spans="1:14" x14ac:dyDescent="0.25">
      <c r="A104" s="3">
        <f t="shared" ref="A104:A109" si="52">(((38107+(16*365))+-365)+3)+1</f>
        <v>43586</v>
      </c>
      <c r="B104">
        <v>56</v>
      </c>
      <c r="C104" t="s">
        <v>3</v>
      </c>
      <c r="D104">
        <v>13.25</v>
      </c>
      <c r="E104">
        <v>40</v>
      </c>
      <c r="F104">
        <f t="shared" si="41"/>
        <v>530</v>
      </c>
      <c r="G104">
        <v>0</v>
      </c>
      <c r="H104">
        <f t="shared" si="42"/>
        <v>38.3855</v>
      </c>
      <c r="I104">
        <f t="shared" si="43"/>
        <v>65.05</v>
      </c>
      <c r="J104">
        <f t="shared" si="45"/>
        <v>32.86</v>
      </c>
      <c r="K104">
        <f t="shared" si="46"/>
        <v>7.6850000000000005</v>
      </c>
      <c r="L104">
        <f t="shared" si="47"/>
        <v>143.98050000000001</v>
      </c>
      <c r="M104">
        <v>26</v>
      </c>
      <c r="N104">
        <f t="shared" si="48"/>
        <v>360.01949999999999</v>
      </c>
    </row>
    <row r="105" spans="1:14" x14ac:dyDescent="0.25">
      <c r="A105" s="3">
        <f t="shared" si="52"/>
        <v>43586</v>
      </c>
      <c r="B105">
        <v>57</v>
      </c>
      <c r="C105" t="s">
        <v>4</v>
      </c>
      <c r="D105">
        <v>25</v>
      </c>
      <c r="E105">
        <v>39</v>
      </c>
      <c r="F105">
        <f t="shared" si="41"/>
        <v>975</v>
      </c>
      <c r="G105">
        <v>2</v>
      </c>
      <c r="H105">
        <f t="shared" si="42"/>
        <v>72.606000000000009</v>
      </c>
      <c r="I105">
        <f t="shared" si="43"/>
        <v>140.29</v>
      </c>
      <c r="J105">
        <f t="shared" si="45"/>
        <v>60.45</v>
      </c>
      <c r="K105">
        <f t="shared" si="46"/>
        <v>14.137500000000001</v>
      </c>
      <c r="L105">
        <f t="shared" si="47"/>
        <v>287.48349999999999</v>
      </c>
      <c r="M105">
        <v>35</v>
      </c>
      <c r="N105">
        <f t="shared" si="48"/>
        <v>652.51649999999995</v>
      </c>
    </row>
    <row r="106" spans="1:14" x14ac:dyDescent="0.25">
      <c r="A106" s="3">
        <f t="shared" si="52"/>
        <v>43586</v>
      </c>
      <c r="B106">
        <v>58</v>
      </c>
      <c r="C106" t="s">
        <v>5</v>
      </c>
      <c r="D106">
        <v>31</v>
      </c>
      <c r="E106">
        <v>39</v>
      </c>
      <c r="F106">
        <f t="shared" si="41"/>
        <v>1209</v>
      </c>
      <c r="G106">
        <v>1</v>
      </c>
      <c r="H106">
        <f t="shared" si="42"/>
        <v>96.493000000000009</v>
      </c>
      <c r="I106">
        <f t="shared" si="43"/>
        <v>213.69500000000002</v>
      </c>
      <c r="J106">
        <f t="shared" si="45"/>
        <v>74.957999999999998</v>
      </c>
      <c r="K106">
        <f t="shared" si="46"/>
        <v>17.5305</v>
      </c>
      <c r="L106">
        <f t="shared" si="47"/>
        <v>402.67650000000009</v>
      </c>
      <c r="M106">
        <v>35</v>
      </c>
      <c r="N106">
        <f t="shared" si="48"/>
        <v>771.32349999999997</v>
      </c>
    </row>
    <row r="107" spans="1:14" x14ac:dyDescent="0.25">
      <c r="A107" s="3">
        <f t="shared" si="52"/>
        <v>43586</v>
      </c>
      <c r="B107">
        <v>59</v>
      </c>
      <c r="C107" t="s">
        <v>6</v>
      </c>
      <c r="D107">
        <v>13</v>
      </c>
      <c r="E107">
        <v>40</v>
      </c>
      <c r="F107">
        <f t="shared" si="41"/>
        <v>520</v>
      </c>
      <c r="G107">
        <v>0</v>
      </c>
      <c r="H107">
        <f t="shared" si="42"/>
        <v>37.6205</v>
      </c>
      <c r="I107">
        <f t="shared" si="43"/>
        <v>63.55</v>
      </c>
      <c r="J107">
        <f t="shared" si="45"/>
        <v>32.24</v>
      </c>
      <c r="K107">
        <f t="shared" si="46"/>
        <v>7.54</v>
      </c>
      <c r="L107">
        <f t="shared" si="47"/>
        <v>140.95050000000001</v>
      </c>
      <c r="M107">
        <v>26</v>
      </c>
      <c r="N107">
        <f t="shared" si="48"/>
        <v>353.04949999999997</v>
      </c>
    </row>
    <row r="108" spans="1:14" x14ac:dyDescent="0.25">
      <c r="A108" s="3">
        <f t="shared" si="52"/>
        <v>43586</v>
      </c>
      <c r="B108">
        <v>60</v>
      </c>
      <c r="C108" t="s">
        <v>7</v>
      </c>
      <c r="D108">
        <v>7.5</v>
      </c>
      <c r="E108">
        <v>30</v>
      </c>
      <c r="F108">
        <f t="shared" si="41"/>
        <v>225</v>
      </c>
      <c r="G108">
        <v>1</v>
      </c>
      <c r="H108">
        <f t="shared" si="42"/>
        <v>13.03087</v>
      </c>
      <c r="I108">
        <f t="shared" si="43"/>
        <v>10.356999999999999</v>
      </c>
      <c r="J108">
        <f t="shared" si="45"/>
        <v>13.95</v>
      </c>
      <c r="K108">
        <f t="shared" si="46"/>
        <v>3.2625000000000002</v>
      </c>
      <c r="L108">
        <f t="shared" si="47"/>
        <v>40.600369999999998</v>
      </c>
      <c r="M108">
        <v>26</v>
      </c>
      <c r="N108">
        <f t="shared" si="48"/>
        <v>158.39963</v>
      </c>
    </row>
    <row r="109" spans="1:14" x14ac:dyDescent="0.25">
      <c r="A109" s="3">
        <f t="shared" si="52"/>
        <v>43586</v>
      </c>
      <c r="B109">
        <v>62</v>
      </c>
      <c r="C109" t="s">
        <v>9</v>
      </c>
      <c r="D109">
        <v>8.2200000000000006</v>
      </c>
      <c r="E109">
        <v>36</v>
      </c>
      <c r="F109">
        <f t="shared" si="41"/>
        <v>295.92</v>
      </c>
      <c r="G109">
        <v>0</v>
      </c>
      <c r="H109">
        <f t="shared" si="42"/>
        <v>20.478380000000001</v>
      </c>
      <c r="I109">
        <f t="shared" si="43"/>
        <v>29.938000000000002</v>
      </c>
      <c r="J109">
        <f t="shared" si="45"/>
        <v>18.34704</v>
      </c>
      <c r="K109">
        <f t="shared" si="46"/>
        <v>4.2908400000000002</v>
      </c>
      <c r="L109">
        <f t="shared" si="47"/>
        <v>73.054259999999999</v>
      </c>
      <c r="M109">
        <v>26</v>
      </c>
      <c r="N109">
        <f t="shared" si="48"/>
        <v>196.86574000000002</v>
      </c>
    </row>
    <row r="110" spans="1:14" x14ac:dyDescent="0.25">
      <c r="A110" s="3">
        <f t="shared" ref="A110:A115" si="53">(((38114+(16*365))+-365)+3)+1</f>
        <v>43593</v>
      </c>
      <c r="B110">
        <v>56</v>
      </c>
      <c r="C110" t="s">
        <v>3</v>
      </c>
      <c r="D110">
        <v>13.25</v>
      </c>
      <c r="E110">
        <v>40</v>
      </c>
      <c r="F110">
        <f t="shared" si="41"/>
        <v>530</v>
      </c>
      <c r="G110">
        <v>0</v>
      </c>
      <c r="H110">
        <f t="shared" si="42"/>
        <v>38.3855</v>
      </c>
      <c r="I110">
        <f t="shared" si="43"/>
        <v>65.05</v>
      </c>
      <c r="J110">
        <f t="shared" si="45"/>
        <v>32.86</v>
      </c>
      <c r="K110">
        <f t="shared" si="46"/>
        <v>7.6850000000000005</v>
      </c>
      <c r="L110">
        <f t="shared" si="47"/>
        <v>143.98050000000001</v>
      </c>
      <c r="M110">
        <v>26</v>
      </c>
      <c r="N110">
        <f t="shared" si="48"/>
        <v>360.01949999999999</v>
      </c>
    </row>
    <row r="111" spans="1:14" x14ac:dyDescent="0.25">
      <c r="A111" s="3">
        <f t="shared" si="53"/>
        <v>43593</v>
      </c>
      <c r="B111">
        <v>57</v>
      </c>
      <c r="C111" t="s">
        <v>4</v>
      </c>
      <c r="D111">
        <v>25</v>
      </c>
      <c r="E111">
        <v>40</v>
      </c>
      <c r="F111">
        <f t="shared" si="41"/>
        <v>1000</v>
      </c>
      <c r="G111">
        <v>2</v>
      </c>
      <c r="H111">
        <f t="shared" si="42"/>
        <v>74.856000000000009</v>
      </c>
      <c r="I111">
        <f t="shared" si="43"/>
        <v>146.54</v>
      </c>
      <c r="J111">
        <f t="shared" si="45"/>
        <v>62</v>
      </c>
      <c r="K111">
        <f t="shared" si="46"/>
        <v>14.5</v>
      </c>
      <c r="L111">
        <f t="shared" si="47"/>
        <v>297.89600000000002</v>
      </c>
      <c r="M111">
        <v>35</v>
      </c>
      <c r="N111">
        <f t="shared" si="48"/>
        <v>667.10400000000004</v>
      </c>
    </row>
    <row r="112" spans="1:14" x14ac:dyDescent="0.25">
      <c r="A112" s="3">
        <f t="shared" si="53"/>
        <v>43593</v>
      </c>
      <c r="B112">
        <v>58</v>
      </c>
      <c r="C112" t="s">
        <v>5</v>
      </c>
      <c r="D112">
        <v>31</v>
      </c>
      <c r="E112">
        <v>39</v>
      </c>
      <c r="F112">
        <f t="shared" si="41"/>
        <v>1209</v>
      </c>
      <c r="G112">
        <v>1</v>
      </c>
      <c r="H112">
        <f t="shared" si="42"/>
        <v>96.493000000000009</v>
      </c>
      <c r="I112">
        <f t="shared" si="43"/>
        <v>213.69500000000002</v>
      </c>
      <c r="J112">
        <f t="shared" si="45"/>
        <v>74.957999999999998</v>
      </c>
      <c r="K112">
        <f t="shared" si="46"/>
        <v>17.5305</v>
      </c>
      <c r="L112">
        <f t="shared" si="47"/>
        <v>402.67650000000009</v>
      </c>
      <c r="M112">
        <v>35</v>
      </c>
      <c r="N112">
        <f t="shared" si="48"/>
        <v>771.32349999999997</v>
      </c>
    </row>
    <row r="113" spans="1:14" x14ac:dyDescent="0.25">
      <c r="A113" s="3">
        <f t="shared" si="53"/>
        <v>43593</v>
      </c>
      <c r="B113">
        <v>59</v>
      </c>
      <c r="C113" t="s">
        <v>6</v>
      </c>
      <c r="D113">
        <v>13</v>
      </c>
      <c r="E113">
        <v>40</v>
      </c>
      <c r="F113">
        <f t="shared" si="41"/>
        <v>520</v>
      </c>
      <c r="G113">
        <v>0</v>
      </c>
      <c r="H113">
        <f t="shared" si="42"/>
        <v>37.6205</v>
      </c>
      <c r="I113">
        <f t="shared" si="43"/>
        <v>63.55</v>
      </c>
      <c r="J113">
        <f t="shared" si="45"/>
        <v>32.24</v>
      </c>
      <c r="K113">
        <f t="shared" si="46"/>
        <v>7.54</v>
      </c>
      <c r="L113">
        <f t="shared" si="47"/>
        <v>140.95050000000001</v>
      </c>
      <c r="M113">
        <v>26</v>
      </c>
      <c r="N113">
        <f t="shared" si="48"/>
        <v>353.04949999999997</v>
      </c>
    </row>
    <row r="114" spans="1:14" x14ac:dyDescent="0.25">
      <c r="A114" s="3">
        <f t="shared" si="53"/>
        <v>43593</v>
      </c>
      <c r="B114">
        <v>60</v>
      </c>
      <c r="C114" t="s">
        <v>7</v>
      </c>
      <c r="D114">
        <v>7.5</v>
      </c>
      <c r="E114">
        <v>30</v>
      </c>
      <c r="F114">
        <f t="shared" si="41"/>
        <v>225</v>
      </c>
      <c r="G114">
        <v>1</v>
      </c>
      <c r="H114">
        <f t="shared" si="42"/>
        <v>13.03087</v>
      </c>
      <c r="I114">
        <f t="shared" si="43"/>
        <v>10.356999999999999</v>
      </c>
      <c r="J114">
        <f t="shared" si="45"/>
        <v>13.95</v>
      </c>
      <c r="K114">
        <f t="shared" si="46"/>
        <v>3.2625000000000002</v>
      </c>
      <c r="L114">
        <f t="shared" si="47"/>
        <v>40.600369999999998</v>
      </c>
      <c r="M114">
        <v>26</v>
      </c>
      <c r="N114">
        <f t="shared" si="48"/>
        <v>158.39963</v>
      </c>
    </row>
    <row r="115" spans="1:14" x14ac:dyDescent="0.25">
      <c r="A115" s="3">
        <f t="shared" si="53"/>
        <v>43593</v>
      </c>
      <c r="B115">
        <v>62</v>
      </c>
      <c r="C115" t="s">
        <v>9</v>
      </c>
      <c r="D115">
        <v>8.2200000000000006</v>
      </c>
      <c r="E115">
        <v>40</v>
      </c>
      <c r="F115">
        <f t="shared" si="41"/>
        <v>328.8</v>
      </c>
      <c r="G115">
        <v>0</v>
      </c>
      <c r="H115">
        <f t="shared" si="42"/>
        <v>22.9937</v>
      </c>
      <c r="I115">
        <f t="shared" si="43"/>
        <v>34.869999999999997</v>
      </c>
      <c r="J115">
        <f t="shared" si="45"/>
        <v>20.3856</v>
      </c>
      <c r="K115">
        <f t="shared" si="46"/>
        <v>4.7676000000000007</v>
      </c>
      <c r="L115">
        <f t="shared" si="47"/>
        <v>83.016899999999993</v>
      </c>
      <c r="M115">
        <v>26</v>
      </c>
      <c r="N115">
        <f t="shared" si="48"/>
        <v>219.78310000000002</v>
      </c>
    </row>
    <row r="116" spans="1:14" x14ac:dyDescent="0.25">
      <c r="A116" s="3">
        <f t="shared" ref="A116:A121" si="54">(((38121+(16*365))+-365)+3)+1</f>
        <v>43600</v>
      </c>
      <c r="B116">
        <v>56</v>
      </c>
      <c r="C116" t="s">
        <v>3</v>
      </c>
      <c r="D116">
        <v>13.25</v>
      </c>
      <c r="E116">
        <v>40</v>
      </c>
      <c r="F116">
        <f t="shared" si="41"/>
        <v>530</v>
      </c>
      <c r="G116">
        <v>0</v>
      </c>
      <c r="H116">
        <f t="shared" si="42"/>
        <v>38.3855</v>
      </c>
      <c r="I116">
        <f t="shared" si="43"/>
        <v>65.05</v>
      </c>
      <c r="J116">
        <f t="shared" si="45"/>
        <v>32.86</v>
      </c>
      <c r="K116">
        <f t="shared" si="46"/>
        <v>7.6850000000000005</v>
      </c>
      <c r="L116">
        <f t="shared" si="47"/>
        <v>143.98050000000001</v>
      </c>
      <c r="M116">
        <v>26</v>
      </c>
      <c r="N116">
        <f t="shared" si="48"/>
        <v>360.01949999999999</v>
      </c>
    </row>
    <row r="117" spans="1:14" x14ac:dyDescent="0.25">
      <c r="A117" s="3">
        <f t="shared" si="54"/>
        <v>43600</v>
      </c>
      <c r="B117">
        <v>57</v>
      </c>
      <c r="C117" t="s">
        <v>4</v>
      </c>
      <c r="D117">
        <v>25</v>
      </c>
      <c r="E117">
        <v>40</v>
      </c>
      <c r="F117">
        <f t="shared" si="41"/>
        <v>1000</v>
      </c>
      <c r="G117">
        <v>2</v>
      </c>
      <c r="H117">
        <f t="shared" si="42"/>
        <v>74.856000000000009</v>
      </c>
      <c r="I117">
        <f t="shared" si="43"/>
        <v>146.54</v>
      </c>
      <c r="J117">
        <f t="shared" si="45"/>
        <v>62</v>
      </c>
      <c r="K117">
        <f t="shared" si="46"/>
        <v>14.5</v>
      </c>
      <c r="L117">
        <f t="shared" si="47"/>
        <v>297.89600000000002</v>
      </c>
      <c r="M117">
        <v>35</v>
      </c>
      <c r="N117">
        <f t="shared" si="48"/>
        <v>667.10400000000004</v>
      </c>
    </row>
    <row r="118" spans="1:14" x14ac:dyDescent="0.25">
      <c r="A118" s="3">
        <f t="shared" si="54"/>
        <v>43600</v>
      </c>
      <c r="B118">
        <v>58</v>
      </c>
      <c r="C118" t="s">
        <v>5</v>
      </c>
      <c r="D118">
        <v>31</v>
      </c>
      <c r="E118">
        <v>39</v>
      </c>
      <c r="F118">
        <f t="shared" si="41"/>
        <v>1209</v>
      </c>
      <c r="G118">
        <v>1</v>
      </c>
      <c r="H118">
        <f t="shared" si="42"/>
        <v>96.493000000000009</v>
      </c>
      <c r="I118">
        <f t="shared" si="43"/>
        <v>213.69500000000002</v>
      </c>
      <c r="J118">
        <f t="shared" si="45"/>
        <v>74.957999999999998</v>
      </c>
      <c r="K118">
        <f t="shared" si="46"/>
        <v>17.5305</v>
      </c>
      <c r="L118">
        <f t="shared" si="47"/>
        <v>402.67650000000009</v>
      </c>
      <c r="M118">
        <v>35</v>
      </c>
      <c r="N118">
        <f t="shared" si="48"/>
        <v>771.32349999999997</v>
      </c>
    </row>
    <row r="119" spans="1:14" x14ac:dyDescent="0.25">
      <c r="A119" s="3">
        <f t="shared" si="54"/>
        <v>43600</v>
      </c>
      <c r="B119">
        <v>59</v>
      </c>
      <c r="C119" t="s">
        <v>6</v>
      </c>
      <c r="D119">
        <v>13</v>
      </c>
      <c r="E119">
        <v>40</v>
      </c>
      <c r="F119">
        <f t="shared" si="41"/>
        <v>520</v>
      </c>
      <c r="G119">
        <v>0</v>
      </c>
      <c r="H119">
        <f t="shared" si="42"/>
        <v>37.6205</v>
      </c>
      <c r="I119">
        <f t="shared" si="43"/>
        <v>63.55</v>
      </c>
      <c r="J119">
        <f t="shared" si="45"/>
        <v>32.24</v>
      </c>
      <c r="K119">
        <f t="shared" si="46"/>
        <v>7.54</v>
      </c>
      <c r="L119">
        <f t="shared" si="47"/>
        <v>140.95050000000001</v>
      </c>
      <c r="M119">
        <v>26</v>
      </c>
      <c r="N119">
        <f t="shared" si="48"/>
        <v>353.04949999999997</v>
      </c>
    </row>
    <row r="120" spans="1:14" x14ac:dyDescent="0.25">
      <c r="A120" s="3">
        <f t="shared" si="54"/>
        <v>43600</v>
      </c>
      <c r="B120">
        <v>60</v>
      </c>
      <c r="C120" t="s">
        <v>7</v>
      </c>
      <c r="D120">
        <v>7.5</v>
      </c>
      <c r="E120">
        <v>30</v>
      </c>
      <c r="F120">
        <f t="shared" si="41"/>
        <v>225</v>
      </c>
      <c r="G120">
        <v>1</v>
      </c>
      <c r="H120">
        <f t="shared" si="42"/>
        <v>13.03087</v>
      </c>
      <c r="I120">
        <f t="shared" si="43"/>
        <v>10.356999999999999</v>
      </c>
      <c r="J120">
        <f t="shared" si="45"/>
        <v>13.95</v>
      </c>
      <c r="K120">
        <f t="shared" si="46"/>
        <v>3.2625000000000002</v>
      </c>
      <c r="L120">
        <f t="shared" si="47"/>
        <v>40.600369999999998</v>
      </c>
      <c r="M120">
        <v>26</v>
      </c>
      <c r="N120">
        <f t="shared" si="48"/>
        <v>158.39963</v>
      </c>
    </row>
    <row r="121" spans="1:14" x14ac:dyDescent="0.25">
      <c r="A121" s="3">
        <f t="shared" si="54"/>
        <v>43600</v>
      </c>
      <c r="B121">
        <v>62</v>
      </c>
      <c r="C121" t="s">
        <v>9</v>
      </c>
      <c r="D121">
        <v>8.2200000000000006</v>
      </c>
      <c r="E121">
        <v>38</v>
      </c>
      <c r="F121">
        <f t="shared" si="41"/>
        <v>312.36</v>
      </c>
      <c r="G121">
        <v>0</v>
      </c>
      <c r="H121">
        <f t="shared" si="42"/>
        <v>21.736040000000003</v>
      </c>
      <c r="I121">
        <f t="shared" si="43"/>
        <v>32.404000000000003</v>
      </c>
      <c r="J121">
        <f t="shared" si="45"/>
        <v>19.366320000000002</v>
      </c>
      <c r="K121">
        <f t="shared" si="46"/>
        <v>4.5292200000000005</v>
      </c>
      <c r="L121">
        <f t="shared" si="47"/>
        <v>78.035579999999996</v>
      </c>
      <c r="M121">
        <v>26</v>
      </c>
      <c r="N121">
        <f t="shared" si="48"/>
        <v>208.32442000000003</v>
      </c>
    </row>
    <row r="122" spans="1:14" x14ac:dyDescent="0.25">
      <c r="A122" s="3">
        <f t="shared" ref="A122:A127" si="55">(((38128+(16*365))+-365)+3)+1</f>
        <v>43607</v>
      </c>
      <c r="B122">
        <v>56</v>
      </c>
      <c r="C122" t="s">
        <v>3</v>
      </c>
      <c r="D122">
        <v>13.25</v>
      </c>
      <c r="E122">
        <v>40</v>
      </c>
      <c r="F122">
        <f t="shared" si="41"/>
        <v>530</v>
      </c>
      <c r="G122">
        <v>0</v>
      </c>
      <c r="H122">
        <f t="shared" si="42"/>
        <v>38.3855</v>
      </c>
      <c r="I122">
        <f t="shared" si="43"/>
        <v>65.05</v>
      </c>
      <c r="J122">
        <f t="shared" si="45"/>
        <v>32.86</v>
      </c>
      <c r="K122">
        <f t="shared" si="46"/>
        <v>7.6850000000000005</v>
      </c>
      <c r="L122">
        <f t="shared" si="47"/>
        <v>143.98050000000001</v>
      </c>
      <c r="M122">
        <v>26</v>
      </c>
      <c r="N122">
        <f t="shared" si="48"/>
        <v>360.01949999999999</v>
      </c>
    </row>
    <row r="123" spans="1:14" x14ac:dyDescent="0.25">
      <c r="A123" s="3">
        <f t="shared" si="55"/>
        <v>43607</v>
      </c>
      <c r="B123">
        <v>57</v>
      </c>
      <c r="C123" t="s">
        <v>4</v>
      </c>
      <c r="D123">
        <v>25</v>
      </c>
      <c r="E123">
        <v>40</v>
      </c>
      <c r="F123">
        <f t="shared" si="41"/>
        <v>1000</v>
      </c>
      <c r="G123">
        <v>2</v>
      </c>
      <c r="H123">
        <f t="shared" si="42"/>
        <v>74.856000000000009</v>
      </c>
      <c r="I123">
        <f t="shared" si="43"/>
        <v>146.54</v>
      </c>
      <c r="J123">
        <f t="shared" si="45"/>
        <v>62</v>
      </c>
      <c r="K123">
        <f t="shared" si="46"/>
        <v>14.5</v>
      </c>
      <c r="L123">
        <f t="shared" si="47"/>
        <v>297.89600000000002</v>
      </c>
      <c r="M123">
        <v>35</v>
      </c>
      <c r="N123">
        <f t="shared" si="48"/>
        <v>667.10400000000004</v>
      </c>
    </row>
    <row r="124" spans="1:14" x14ac:dyDescent="0.25">
      <c r="A124" s="3">
        <f t="shared" si="55"/>
        <v>43607</v>
      </c>
      <c r="B124">
        <v>58</v>
      </c>
      <c r="C124" t="s">
        <v>5</v>
      </c>
      <c r="D124">
        <v>31</v>
      </c>
      <c r="E124">
        <v>39</v>
      </c>
      <c r="F124">
        <f t="shared" si="41"/>
        <v>1209</v>
      </c>
      <c r="G124">
        <v>1</v>
      </c>
      <c r="H124">
        <f t="shared" si="42"/>
        <v>96.493000000000009</v>
      </c>
      <c r="I124">
        <f t="shared" si="43"/>
        <v>213.69500000000002</v>
      </c>
      <c r="J124">
        <f t="shared" si="45"/>
        <v>74.957999999999998</v>
      </c>
      <c r="K124">
        <f t="shared" si="46"/>
        <v>17.5305</v>
      </c>
      <c r="L124">
        <f t="shared" si="47"/>
        <v>402.67650000000009</v>
      </c>
      <c r="M124">
        <v>35</v>
      </c>
      <c r="N124">
        <f t="shared" si="48"/>
        <v>771.32349999999997</v>
      </c>
    </row>
    <row r="125" spans="1:14" x14ac:dyDescent="0.25">
      <c r="A125" s="3">
        <f t="shared" si="55"/>
        <v>43607</v>
      </c>
      <c r="B125">
        <v>59</v>
      </c>
      <c r="C125" t="s">
        <v>6</v>
      </c>
      <c r="D125">
        <v>13</v>
      </c>
      <c r="E125">
        <v>40</v>
      </c>
      <c r="F125">
        <f t="shared" si="41"/>
        <v>520</v>
      </c>
      <c r="G125">
        <v>0</v>
      </c>
      <c r="H125">
        <f t="shared" si="42"/>
        <v>37.6205</v>
      </c>
      <c r="I125">
        <f t="shared" si="43"/>
        <v>63.55</v>
      </c>
      <c r="J125">
        <f t="shared" si="45"/>
        <v>32.24</v>
      </c>
      <c r="K125">
        <f t="shared" si="46"/>
        <v>7.54</v>
      </c>
      <c r="L125">
        <f t="shared" si="47"/>
        <v>140.95050000000001</v>
      </c>
      <c r="M125">
        <v>26</v>
      </c>
      <c r="N125">
        <f t="shared" si="48"/>
        <v>353.04949999999997</v>
      </c>
    </row>
    <row r="126" spans="1:14" x14ac:dyDescent="0.25">
      <c r="A126" s="3">
        <f t="shared" si="55"/>
        <v>43607</v>
      </c>
      <c r="B126">
        <v>60</v>
      </c>
      <c r="C126" t="s">
        <v>7</v>
      </c>
      <c r="D126">
        <v>7.5</v>
      </c>
      <c r="E126">
        <v>30</v>
      </c>
      <c r="F126">
        <f t="shared" si="41"/>
        <v>225</v>
      </c>
      <c r="G126">
        <v>1</v>
      </c>
      <c r="H126">
        <f t="shared" si="42"/>
        <v>13.03087</v>
      </c>
      <c r="I126">
        <f t="shared" si="43"/>
        <v>10.356999999999999</v>
      </c>
      <c r="J126">
        <f t="shared" si="45"/>
        <v>13.95</v>
      </c>
      <c r="K126">
        <f t="shared" si="46"/>
        <v>3.2625000000000002</v>
      </c>
      <c r="L126">
        <f t="shared" si="47"/>
        <v>40.600369999999998</v>
      </c>
      <c r="M126">
        <v>26</v>
      </c>
      <c r="N126">
        <f t="shared" si="48"/>
        <v>158.39963</v>
      </c>
    </row>
    <row r="127" spans="1:14" x14ac:dyDescent="0.25">
      <c r="A127" s="3">
        <f t="shared" si="55"/>
        <v>43607</v>
      </c>
      <c r="B127">
        <v>62</v>
      </c>
      <c r="C127" t="s">
        <v>9</v>
      </c>
      <c r="D127">
        <v>8.2200000000000006</v>
      </c>
      <c r="E127">
        <v>36</v>
      </c>
      <c r="F127">
        <f t="shared" si="41"/>
        <v>295.92</v>
      </c>
      <c r="G127">
        <v>0</v>
      </c>
      <c r="H127">
        <f t="shared" si="42"/>
        <v>20.478380000000001</v>
      </c>
      <c r="I127">
        <f t="shared" si="43"/>
        <v>29.938000000000002</v>
      </c>
      <c r="J127">
        <f t="shared" si="45"/>
        <v>18.34704</v>
      </c>
      <c r="K127">
        <f t="shared" si="46"/>
        <v>4.2908400000000002</v>
      </c>
      <c r="L127">
        <f t="shared" si="47"/>
        <v>73.054259999999999</v>
      </c>
      <c r="M127">
        <v>26</v>
      </c>
      <c r="N127">
        <f t="shared" si="48"/>
        <v>196.86574000000002</v>
      </c>
    </row>
    <row r="128" spans="1:14" x14ac:dyDescent="0.25">
      <c r="A128" s="3">
        <f t="shared" ref="A128:A133" si="56">(((38135+(16*365))+-365)+3)+1</f>
        <v>43614</v>
      </c>
      <c r="B128">
        <v>56</v>
      </c>
      <c r="C128" t="s">
        <v>3</v>
      </c>
      <c r="D128">
        <v>13.25</v>
      </c>
      <c r="E128">
        <v>40</v>
      </c>
      <c r="F128">
        <f t="shared" si="41"/>
        <v>530</v>
      </c>
      <c r="G128">
        <v>0</v>
      </c>
      <c r="H128">
        <f t="shared" si="42"/>
        <v>38.3855</v>
      </c>
      <c r="I128">
        <f t="shared" si="43"/>
        <v>65.05</v>
      </c>
      <c r="J128">
        <f t="shared" si="45"/>
        <v>32.86</v>
      </c>
      <c r="K128">
        <f t="shared" si="46"/>
        <v>7.6850000000000005</v>
      </c>
      <c r="L128">
        <f t="shared" si="47"/>
        <v>143.98050000000001</v>
      </c>
      <c r="M128">
        <v>26</v>
      </c>
      <c r="N128">
        <f t="shared" si="48"/>
        <v>360.01949999999999</v>
      </c>
    </row>
    <row r="129" spans="1:14" x14ac:dyDescent="0.25">
      <c r="A129" s="3">
        <f t="shared" si="56"/>
        <v>43614</v>
      </c>
      <c r="B129">
        <v>57</v>
      </c>
      <c r="C129" t="s">
        <v>4</v>
      </c>
      <c r="D129">
        <v>25</v>
      </c>
      <c r="E129">
        <v>40</v>
      </c>
      <c r="F129">
        <f t="shared" ref="F129:F157" si="57">D129*E129</f>
        <v>1000</v>
      </c>
      <c r="G129">
        <v>2</v>
      </c>
      <c r="H129">
        <f t="shared" ref="H129:H157" si="58">(0.09*((F129-MIN(I129,67))-154))+10.4-(2.827*G129)</f>
        <v>74.856000000000009</v>
      </c>
      <c r="I129">
        <f t="shared" ref="I129:I157" si="59">IF((F129-G129*59.62)&gt;592,74.35+((F129-G129*59.62)-592)*0.25,13.6+((F129-G129*59.62)-187)*0.15)</f>
        <v>146.54</v>
      </c>
      <c r="J129">
        <f t="shared" si="45"/>
        <v>62</v>
      </c>
      <c r="K129">
        <f t="shared" si="46"/>
        <v>14.5</v>
      </c>
      <c r="L129">
        <f t="shared" si="47"/>
        <v>297.89600000000002</v>
      </c>
      <c r="M129">
        <v>35</v>
      </c>
      <c r="N129">
        <f t="shared" si="48"/>
        <v>667.10400000000004</v>
      </c>
    </row>
    <row r="130" spans="1:14" x14ac:dyDescent="0.25">
      <c r="A130" s="3">
        <f t="shared" si="56"/>
        <v>43614</v>
      </c>
      <c r="B130">
        <v>58</v>
      </c>
      <c r="C130" t="s">
        <v>5</v>
      </c>
      <c r="D130">
        <v>31</v>
      </c>
      <c r="E130">
        <v>39</v>
      </c>
      <c r="F130">
        <f t="shared" si="57"/>
        <v>1209</v>
      </c>
      <c r="G130">
        <v>1</v>
      </c>
      <c r="H130">
        <f t="shared" si="58"/>
        <v>96.493000000000009</v>
      </c>
      <c r="I130">
        <f t="shared" si="59"/>
        <v>213.69500000000002</v>
      </c>
      <c r="J130">
        <f t="shared" si="45"/>
        <v>74.957999999999998</v>
      </c>
      <c r="K130">
        <f t="shared" si="46"/>
        <v>17.5305</v>
      </c>
      <c r="L130">
        <f t="shared" si="47"/>
        <v>402.67650000000009</v>
      </c>
      <c r="M130">
        <v>35</v>
      </c>
      <c r="N130">
        <f t="shared" si="48"/>
        <v>771.32349999999997</v>
      </c>
    </row>
    <row r="131" spans="1:14" x14ac:dyDescent="0.25">
      <c r="A131" s="3">
        <f t="shared" si="56"/>
        <v>43614</v>
      </c>
      <c r="B131">
        <v>59</v>
      </c>
      <c r="C131" t="s">
        <v>6</v>
      </c>
      <c r="D131">
        <v>13</v>
      </c>
      <c r="E131">
        <v>40</v>
      </c>
      <c r="F131">
        <f t="shared" si="57"/>
        <v>520</v>
      </c>
      <c r="G131">
        <v>0</v>
      </c>
      <c r="H131">
        <f t="shared" si="58"/>
        <v>37.6205</v>
      </c>
      <c r="I131">
        <f t="shared" si="59"/>
        <v>63.55</v>
      </c>
      <c r="J131">
        <f t="shared" si="45"/>
        <v>32.24</v>
      </c>
      <c r="K131">
        <f t="shared" si="46"/>
        <v>7.54</v>
      </c>
      <c r="L131">
        <f t="shared" si="47"/>
        <v>140.95050000000001</v>
      </c>
      <c r="M131">
        <v>26</v>
      </c>
      <c r="N131">
        <f t="shared" si="48"/>
        <v>353.04949999999997</v>
      </c>
    </row>
    <row r="132" spans="1:14" x14ac:dyDescent="0.25">
      <c r="A132" s="3">
        <f t="shared" si="56"/>
        <v>43614</v>
      </c>
      <c r="B132">
        <v>60</v>
      </c>
      <c r="C132" t="s">
        <v>7</v>
      </c>
      <c r="D132">
        <v>7.5</v>
      </c>
      <c r="E132">
        <v>30</v>
      </c>
      <c r="F132">
        <f t="shared" si="57"/>
        <v>225</v>
      </c>
      <c r="G132">
        <v>1</v>
      </c>
      <c r="H132">
        <f t="shared" si="58"/>
        <v>13.03087</v>
      </c>
      <c r="I132">
        <f t="shared" si="59"/>
        <v>10.356999999999999</v>
      </c>
      <c r="J132">
        <f t="shared" si="45"/>
        <v>13.95</v>
      </c>
      <c r="K132">
        <f t="shared" si="46"/>
        <v>3.2625000000000002</v>
      </c>
      <c r="L132">
        <f t="shared" si="47"/>
        <v>40.600369999999998</v>
      </c>
      <c r="M132">
        <v>26</v>
      </c>
      <c r="N132">
        <f t="shared" si="48"/>
        <v>158.39963</v>
      </c>
    </row>
    <row r="133" spans="1:14" x14ac:dyDescent="0.25">
      <c r="A133" s="3">
        <f t="shared" si="56"/>
        <v>43614</v>
      </c>
      <c r="B133">
        <v>62</v>
      </c>
      <c r="C133" t="s">
        <v>9</v>
      </c>
      <c r="D133">
        <v>8.2200000000000006</v>
      </c>
      <c r="E133">
        <v>36</v>
      </c>
      <c r="F133">
        <f t="shared" si="57"/>
        <v>295.92</v>
      </c>
      <c r="G133">
        <v>0</v>
      </c>
      <c r="H133">
        <f t="shared" si="58"/>
        <v>20.478380000000001</v>
      </c>
      <c r="I133">
        <f t="shared" si="59"/>
        <v>29.938000000000002</v>
      </c>
      <c r="J133">
        <f t="shared" si="45"/>
        <v>18.34704</v>
      </c>
      <c r="K133">
        <f t="shared" si="46"/>
        <v>4.2908400000000002</v>
      </c>
      <c r="L133">
        <f t="shared" si="47"/>
        <v>73.054259999999999</v>
      </c>
      <c r="M133">
        <v>26</v>
      </c>
      <c r="N133">
        <f t="shared" si="48"/>
        <v>196.86574000000002</v>
      </c>
    </row>
    <row r="134" spans="1:14" x14ac:dyDescent="0.25">
      <c r="A134" s="3">
        <f t="shared" ref="A134:A139" si="60">(((38142+(16*365))+-365)+3)+1</f>
        <v>43621</v>
      </c>
      <c r="B134">
        <v>56</v>
      </c>
      <c r="C134" t="s">
        <v>3</v>
      </c>
      <c r="D134">
        <v>13.25</v>
      </c>
      <c r="E134">
        <v>40</v>
      </c>
      <c r="F134">
        <f t="shared" si="57"/>
        <v>530</v>
      </c>
      <c r="G134">
        <v>0</v>
      </c>
      <c r="H134">
        <f t="shared" si="58"/>
        <v>38.3855</v>
      </c>
      <c r="I134">
        <f t="shared" si="59"/>
        <v>65.05</v>
      </c>
      <c r="J134">
        <f t="shared" si="45"/>
        <v>32.86</v>
      </c>
      <c r="K134">
        <f t="shared" si="46"/>
        <v>7.6850000000000005</v>
      </c>
      <c r="L134">
        <f t="shared" si="47"/>
        <v>143.98050000000001</v>
      </c>
      <c r="M134">
        <v>26</v>
      </c>
      <c r="N134">
        <f t="shared" si="48"/>
        <v>360.01949999999999</v>
      </c>
    </row>
    <row r="135" spans="1:14" x14ac:dyDescent="0.25">
      <c r="A135" s="3">
        <f t="shared" si="60"/>
        <v>43621</v>
      </c>
      <c r="B135">
        <v>57</v>
      </c>
      <c r="C135" t="s">
        <v>4</v>
      </c>
      <c r="D135">
        <v>25</v>
      </c>
      <c r="E135">
        <v>40</v>
      </c>
      <c r="F135">
        <f t="shared" si="57"/>
        <v>1000</v>
      </c>
      <c r="G135">
        <v>2</v>
      </c>
      <c r="H135">
        <f t="shared" si="58"/>
        <v>74.856000000000009</v>
      </c>
      <c r="I135">
        <f t="shared" si="59"/>
        <v>146.54</v>
      </c>
      <c r="J135">
        <f t="shared" si="45"/>
        <v>62</v>
      </c>
      <c r="K135">
        <f t="shared" si="46"/>
        <v>14.5</v>
      </c>
      <c r="L135">
        <f t="shared" si="47"/>
        <v>297.89600000000002</v>
      </c>
      <c r="M135">
        <v>35</v>
      </c>
      <c r="N135">
        <f t="shared" si="48"/>
        <v>667.10400000000004</v>
      </c>
    </row>
    <row r="136" spans="1:14" x14ac:dyDescent="0.25">
      <c r="A136" s="3">
        <f t="shared" si="60"/>
        <v>43621</v>
      </c>
      <c r="B136">
        <v>58</v>
      </c>
      <c r="C136" t="s">
        <v>5</v>
      </c>
      <c r="D136">
        <v>31</v>
      </c>
      <c r="E136">
        <v>39</v>
      </c>
      <c r="F136">
        <f t="shared" si="57"/>
        <v>1209</v>
      </c>
      <c r="G136">
        <v>1</v>
      </c>
      <c r="H136">
        <f t="shared" si="58"/>
        <v>96.493000000000009</v>
      </c>
      <c r="I136">
        <f t="shared" si="59"/>
        <v>213.69500000000002</v>
      </c>
      <c r="J136">
        <f t="shared" si="45"/>
        <v>74.957999999999998</v>
      </c>
      <c r="K136">
        <f t="shared" si="46"/>
        <v>17.5305</v>
      </c>
      <c r="L136">
        <f t="shared" si="47"/>
        <v>402.67650000000009</v>
      </c>
      <c r="M136">
        <v>35</v>
      </c>
      <c r="N136">
        <f t="shared" si="48"/>
        <v>771.32349999999997</v>
      </c>
    </row>
    <row r="137" spans="1:14" x14ac:dyDescent="0.25">
      <c r="A137" s="3">
        <f t="shared" si="60"/>
        <v>43621</v>
      </c>
      <c r="B137">
        <v>59</v>
      </c>
      <c r="C137" t="s">
        <v>6</v>
      </c>
      <c r="D137">
        <v>13</v>
      </c>
      <c r="E137">
        <v>40</v>
      </c>
      <c r="F137">
        <f t="shared" si="57"/>
        <v>520</v>
      </c>
      <c r="G137">
        <v>0</v>
      </c>
      <c r="H137">
        <f t="shared" si="58"/>
        <v>37.6205</v>
      </c>
      <c r="I137">
        <f t="shared" si="59"/>
        <v>63.55</v>
      </c>
      <c r="J137">
        <f t="shared" si="45"/>
        <v>32.24</v>
      </c>
      <c r="K137">
        <f t="shared" si="46"/>
        <v>7.54</v>
      </c>
      <c r="L137">
        <f t="shared" si="47"/>
        <v>140.95050000000001</v>
      </c>
      <c r="M137">
        <v>26</v>
      </c>
      <c r="N137">
        <f t="shared" si="48"/>
        <v>353.04949999999997</v>
      </c>
    </row>
    <row r="138" spans="1:14" x14ac:dyDescent="0.25">
      <c r="A138" s="3">
        <f t="shared" si="60"/>
        <v>43621</v>
      </c>
      <c r="B138">
        <v>60</v>
      </c>
      <c r="C138" t="s">
        <v>7</v>
      </c>
      <c r="D138">
        <v>7.5</v>
      </c>
      <c r="E138">
        <v>30</v>
      </c>
      <c r="F138">
        <f t="shared" si="57"/>
        <v>225</v>
      </c>
      <c r="G138">
        <v>1</v>
      </c>
      <c r="H138">
        <f t="shared" si="58"/>
        <v>13.03087</v>
      </c>
      <c r="I138">
        <f t="shared" si="59"/>
        <v>10.356999999999999</v>
      </c>
      <c r="J138">
        <f t="shared" si="45"/>
        <v>13.95</v>
      </c>
      <c r="K138">
        <f t="shared" si="46"/>
        <v>3.2625000000000002</v>
      </c>
      <c r="L138">
        <f t="shared" si="47"/>
        <v>40.600369999999998</v>
      </c>
      <c r="M138">
        <v>26</v>
      </c>
      <c r="N138">
        <f t="shared" si="48"/>
        <v>158.39963</v>
      </c>
    </row>
    <row r="139" spans="1:14" x14ac:dyDescent="0.25">
      <c r="A139" s="3">
        <f t="shared" si="60"/>
        <v>43621</v>
      </c>
      <c r="B139">
        <v>62</v>
      </c>
      <c r="C139" t="s">
        <v>9</v>
      </c>
      <c r="D139">
        <v>8.2200000000000006</v>
      </c>
      <c r="E139">
        <v>24</v>
      </c>
      <c r="F139">
        <f t="shared" si="57"/>
        <v>197.28000000000003</v>
      </c>
      <c r="G139">
        <v>0</v>
      </c>
      <c r="H139">
        <f t="shared" si="58"/>
        <v>12.932420000000004</v>
      </c>
      <c r="I139">
        <f t="shared" si="59"/>
        <v>15.142000000000005</v>
      </c>
      <c r="J139">
        <f t="shared" si="45"/>
        <v>12.231360000000002</v>
      </c>
      <c r="K139">
        <f t="shared" si="46"/>
        <v>2.8605600000000004</v>
      </c>
      <c r="L139">
        <f t="shared" si="47"/>
        <v>43.166340000000012</v>
      </c>
      <c r="M139">
        <v>26</v>
      </c>
      <c r="N139">
        <f t="shared" si="48"/>
        <v>128.11366000000001</v>
      </c>
    </row>
    <row r="140" spans="1:14" x14ac:dyDescent="0.25">
      <c r="A140" s="3">
        <f t="shared" ref="A140:A145" si="61">(((38149+(16*365))+-365)+3)+1</f>
        <v>43628</v>
      </c>
      <c r="B140">
        <v>55</v>
      </c>
      <c r="C140" t="s">
        <v>2</v>
      </c>
      <c r="D140">
        <v>13.25</v>
      </c>
      <c r="E140">
        <v>36</v>
      </c>
      <c r="F140">
        <f t="shared" si="57"/>
        <v>477</v>
      </c>
      <c r="G140">
        <v>0</v>
      </c>
      <c r="H140">
        <f t="shared" si="58"/>
        <v>34.330999999999996</v>
      </c>
      <c r="I140">
        <f t="shared" si="59"/>
        <v>57.1</v>
      </c>
      <c r="J140">
        <f t="shared" si="45"/>
        <v>29.573999999999998</v>
      </c>
      <c r="K140">
        <f t="shared" si="46"/>
        <v>6.9165000000000001</v>
      </c>
      <c r="L140">
        <f t="shared" si="47"/>
        <v>127.92149999999999</v>
      </c>
      <c r="M140">
        <v>26</v>
      </c>
      <c r="N140">
        <f t="shared" si="48"/>
        <v>323.07850000000002</v>
      </c>
    </row>
    <row r="141" spans="1:14" x14ac:dyDescent="0.25">
      <c r="A141" s="3">
        <f t="shared" si="61"/>
        <v>43628</v>
      </c>
      <c r="B141">
        <v>57</v>
      </c>
      <c r="C141" t="s">
        <v>4</v>
      </c>
      <c r="D141">
        <v>25</v>
      </c>
      <c r="E141">
        <v>40</v>
      </c>
      <c r="F141">
        <f t="shared" si="57"/>
        <v>1000</v>
      </c>
      <c r="G141">
        <v>2</v>
      </c>
      <c r="H141">
        <f t="shared" si="58"/>
        <v>74.856000000000009</v>
      </c>
      <c r="I141">
        <f t="shared" si="59"/>
        <v>146.54</v>
      </c>
      <c r="J141">
        <f t="shared" si="45"/>
        <v>62</v>
      </c>
      <c r="K141">
        <f t="shared" si="46"/>
        <v>14.5</v>
      </c>
      <c r="L141">
        <f t="shared" si="47"/>
        <v>297.89600000000002</v>
      </c>
      <c r="M141">
        <v>35</v>
      </c>
      <c r="N141">
        <f t="shared" si="48"/>
        <v>667.10400000000004</v>
      </c>
    </row>
    <row r="142" spans="1:14" x14ac:dyDescent="0.25">
      <c r="A142" s="3">
        <f t="shared" si="61"/>
        <v>43628</v>
      </c>
      <c r="B142">
        <v>58</v>
      </c>
      <c r="C142" t="s">
        <v>5</v>
      </c>
      <c r="D142">
        <v>31</v>
      </c>
      <c r="E142">
        <v>39</v>
      </c>
      <c r="F142">
        <f t="shared" si="57"/>
        <v>1209</v>
      </c>
      <c r="G142">
        <v>1</v>
      </c>
      <c r="H142">
        <f t="shared" si="58"/>
        <v>96.493000000000009</v>
      </c>
      <c r="I142">
        <f t="shared" si="59"/>
        <v>213.69500000000002</v>
      </c>
      <c r="J142">
        <f t="shared" si="45"/>
        <v>74.957999999999998</v>
      </c>
      <c r="K142">
        <f t="shared" si="46"/>
        <v>17.5305</v>
      </c>
      <c r="L142">
        <f t="shared" si="47"/>
        <v>402.67650000000009</v>
      </c>
      <c r="M142">
        <v>35</v>
      </c>
      <c r="N142">
        <f t="shared" si="48"/>
        <v>771.32349999999997</v>
      </c>
    </row>
    <row r="143" spans="1:14" x14ac:dyDescent="0.25">
      <c r="A143" s="3">
        <f t="shared" si="61"/>
        <v>43628</v>
      </c>
      <c r="B143">
        <v>59</v>
      </c>
      <c r="C143" t="s">
        <v>6</v>
      </c>
      <c r="D143">
        <v>13</v>
      </c>
      <c r="E143">
        <v>40</v>
      </c>
      <c r="F143">
        <f t="shared" si="57"/>
        <v>520</v>
      </c>
      <c r="G143">
        <v>0</v>
      </c>
      <c r="H143">
        <f t="shared" si="58"/>
        <v>37.6205</v>
      </c>
      <c r="I143">
        <f t="shared" si="59"/>
        <v>63.55</v>
      </c>
      <c r="J143">
        <f t="shared" si="45"/>
        <v>32.24</v>
      </c>
      <c r="K143">
        <f t="shared" si="46"/>
        <v>7.54</v>
      </c>
      <c r="L143">
        <f t="shared" si="47"/>
        <v>140.95050000000001</v>
      </c>
      <c r="M143">
        <v>26</v>
      </c>
      <c r="N143">
        <f t="shared" si="48"/>
        <v>353.04949999999997</v>
      </c>
    </row>
    <row r="144" spans="1:14" x14ac:dyDescent="0.25">
      <c r="A144" s="3">
        <f t="shared" si="61"/>
        <v>43628</v>
      </c>
      <c r="B144">
        <v>60</v>
      </c>
      <c r="C144" t="s">
        <v>7</v>
      </c>
      <c r="D144">
        <v>7.5</v>
      </c>
      <c r="E144">
        <v>30</v>
      </c>
      <c r="F144">
        <f t="shared" si="57"/>
        <v>225</v>
      </c>
      <c r="G144">
        <v>1</v>
      </c>
      <c r="H144">
        <f t="shared" si="58"/>
        <v>13.03087</v>
      </c>
      <c r="I144">
        <f t="shared" si="59"/>
        <v>10.356999999999999</v>
      </c>
      <c r="J144">
        <f t="shared" si="45"/>
        <v>13.95</v>
      </c>
      <c r="K144">
        <f t="shared" si="46"/>
        <v>3.2625000000000002</v>
      </c>
      <c r="L144">
        <f t="shared" si="47"/>
        <v>40.600369999999998</v>
      </c>
      <c r="M144">
        <v>26</v>
      </c>
      <c r="N144">
        <f t="shared" si="48"/>
        <v>158.39963</v>
      </c>
    </row>
    <row r="145" spans="1:14" x14ac:dyDescent="0.25">
      <c r="A145" s="3">
        <f t="shared" si="61"/>
        <v>43628</v>
      </c>
      <c r="B145">
        <v>62</v>
      </c>
      <c r="C145" t="s">
        <v>9</v>
      </c>
      <c r="D145">
        <v>8.2200000000000006</v>
      </c>
      <c r="E145">
        <v>36</v>
      </c>
      <c r="F145">
        <f t="shared" si="57"/>
        <v>295.92</v>
      </c>
      <c r="G145">
        <v>0</v>
      </c>
      <c r="H145">
        <f t="shared" si="58"/>
        <v>20.478380000000001</v>
      </c>
      <c r="I145">
        <f t="shared" si="59"/>
        <v>29.938000000000002</v>
      </c>
      <c r="J145">
        <f t="shared" si="45"/>
        <v>18.34704</v>
      </c>
      <c r="K145">
        <f t="shared" si="46"/>
        <v>4.2908400000000002</v>
      </c>
      <c r="L145">
        <f t="shared" si="47"/>
        <v>73.054259999999999</v>
      </c>
      <c r="M145">
        <v>26</v>
      </c>
      <c r="N145">
        <f t="shared" si="48"/>
        <v>196.86574000000002</v>
      </c>
    </row>
    <row r="146" spans="1:14" x14ac:dyDescent="0.25">
      <c r="A146" s="3">
        <f t="shared" ref="A146:A151" si="62">(((38156+(16*365))+-365)+3)+1</f>
        <v>43635</v>
      </c>
      <c r="B146">
        <v>55</v>
      </c>
      <c r="C146" t="s">
        <v>2</v>
      </c>
      <c r="D146">
        <v>13.25</v>
      </c>
      <c r="E146">
        <v>36</v>
      </c>
      <c r="F146">
        <f t="shared" si="57"/>
        <v>477</v>
      </c>
      <c r="G146">
        <v>0</v>
      </c>
      <c r="H146">
        <f t="shared" si="58"/>
        <v>34.330999999999996</v>
      </c>
      <c r="I146">
        <f t="shared" si="59"/>
        <v>57.1</v>
      </c>
      <c r="J146">
        <f t="shared" si="45"/>
        <v>29.573999999999998</v>
      </c>
      <c r="K146">
        <f t="shared" si="46"/>
        <v>6.9165000000000001</v>
      </c>
      <c r="L146">
        <f t="shared" si="47"/>
        <v>127.92149999999999</v>
      </c>
      <c r="M146">
        <v>26</v>
      </c>
      <c r="N146">
        <f t="shared" si="48"/>
        <v>323.07850000000002</v>
      </c>
    </row>
    <row r="147" spans="1:14" x14ac:dyDescent="0.25">
      <c r="A147" s="3">
        <f t="shared" si="62"/>
        <v>43635</v>
      </c>
      <c r="B147">
        <v>57</v>
      </c>
      <c r="C147" t="s">
        <v>4</v>
      </c>
      <c r="D147">
        <v>25</v>
      </c>
      <c r="E147">
        <v>40</v>
      </c>
      <c r="F147">
        <f t="shared" si="57"/>
        <v>1000</v>
      </c>
      <c r="G147">
        <v>2</v>
      </c>
      <c r="H147">
        <f t="shared" si="58"/>
        <v>74.856000000000009</v>
      </c>
      <c r="I147">
        <f t="shared" si="59"/>
        <v>146.54</v>
      </c>
      <c r="J147">
        <f t="shared" si="45"/>
        <v>62</v>
      </c>
      <c r="K147">
        <f t="shared" si="46"/>
        <v>14.5</v>
      </c>
      <c r="L147">
        <f t="shared" si="47"/>
        <v>297.89600000000002</v>
      </c>
      <c r="M147">
        <v>35</v>
      </c>
      <c r="N147">
        <f t="shared" si="48"/>
        <v>667.10400000000004</v>
      </c>
    </row>
    <row r="148" spans="1:14" x14ac:dyDescent="0.25">
      <c r="A148" s="3">
        <f t="shared" si="62"/>
        <v>43635</v>
      </c>
      <c r="B148">
        <v>58</v>
      </c>
      <c r="C148" t="s">
        <v>5</v>
      </c>
      <c r="D148">
        <v>31</v>
      </c>
      <c r="E148">
        <v>39</v>
      </c>
      <c r="F148">
        <f t="shared" si="57"/>
        <v>1209</v>
      </c>
      <c r="G148">
        <v>1</v>
      </c>
      <c r="H148">
        <f t="shared" si="58"/>
        <v>96.493000000000009</v>
      </c>
      <c r="I148">
        <f t="shared" si="59"/>
        <v>213.69500000000002</v>
      </c>
      <c r="J148">
        <f t="shared" ref="J148:J157" si="63">F148*0.062</f>
        <v>74.957999999999998</v>
      </c>
      <c r="K148">
        <f t="shared" ref="K148:K157" si="64">F148*0.0145</f>
        <v>17.5305</v>
      </c>
      <c r="L148">
        <f t="shared" ref="L148:L157" si="65">H148+I148+J148+K148</f>
        <v>402.67650000000009</v>
      </c>
      <c r="M148">
        <v>35</v>
      </c>
      <c r="N148">
        <f t="shared" ref="N148:N157" si="66">F148-L148-M148</f>
        <v>771.32349999999997</v>
      </c>
    </row>
    <row r="149" spans="1:14" x14ac:dyDescent="0.25">
      <c r="A149" s="3">
        <f t="shared" si="62"/>
        <v>43635</v>
      </c>
      <c r="B149">
        <v>59</v>
      </c>
      <c r="C149" t="s">
        <v>6</v>
      </c>
      <c r="D149">
        <v>13</v>
      </c>
      <c r="E149">
        <v>40</v>
      </c>
      <c r="F149">
        <f t="shared" si="57"/>
        <v>520</v>
      </c>
      <c r="G149">
        <v>0</v>
      </c>
      <c r="H149">
        <f t="shared" si="58"/>
        <v>37.6205</v>
      </c>
      <c r="I149">
        <f t="shared" si="59"/>
        <v>63.55</v>
      </c>
      <c r="J149">
        <f t="shared" si="63"/>
        <v>32.24</v>
      </c>
      <c r="K149">
        <f t="shared" si="64"/>
        <v>7.54</v>
      </c>
      <c r="L149">
        <f t="shared" si="65"/>
        <v>140.95050000000001</v>
      </c>
      <c r="M149">
        <v>26</v>
      </c>
      <c r="N149">
        <f t="shared" si="66"/>
        <v>353.04949999999997</v>
      </c>
    </row>
    <row r="150" spans="1:14" x14ac:dyDescent="0.25">
      <c r="A150" s="3">
        <f t="shared" si="62"/>
        <v>43635</v>
      </c>
      <c r="B150">
        <v>60</v>
      </c>
      <c r="C150" t="s">
        <v>7</v>
      </c>
      <c r="D150">
        <v>7.5</v>
      </c>
      <c r="E150">
        <v>30</v>
      </c>
      <c r="F150">
        <f t="shared" si="57"/>
        <v>225</v>
      </c>
      <c r="G150">
        <v>1</v>
      </c>
      <c r="H150">
        <f t="shared" si="58"/>
        <v>13.03087</v>
      </c>
      <c r="I150">
        <f t="shared" si="59"/>
        <v>10.356999999999999</v>
      </c>
      <c r="J150">
        <f t="shared" si="63"/>
        <v>13.95</v>
      </c>
      <c r="K150">
        <f t="shared" si="64"/>
        <v>3.2625000000000002</v>
      </c>
      <c r="L150">
        <f t="shared" si="65"/>
        <v>40.600369999999998</v>
      </c>
      <c r="M150">
        <v>26</v>
      </c>
      <c r="N150">
        <f t="shared" si="66"/>
        <v>158.39963</v>
      </c>
    </row>
    <row r="151" spans="1:14" x14ac:dyDescent="0.25">
      <c r="A151" s="3">
        <f t="shared" si="62"/>
        <v>43635</v>
      </c>
      <c r="B151">
        <v>62</v>
      </c>
      <c r="C151" t="s">
        <v>9</v>
      </c>
      <c r="D151">
        <v>8.2200000000000006</v>
      </c>
      <c r="E151">
        <v>36</v>
      </c>
      <c r="F151">
        <f t="shared" si="57"/>
        <v>295.92</v>
      </c>
      <c r="G151">
        <v>0</v>
      </c>
      <c r="H151">
        <f t="shared" si="58"/>
        <v>20.478380000000001</v>
      </c>
      <c r="I151">
        <f t="shared" si="59"/>
        <v>29.938000000000002</v>
      </c>
      <c r="J151">
        <f t="shared" si="63"/>
        <v>18.34704</v>
      </c>
      <c r="K151">
        <f t="shared" si="64"/>
        <v>4.2908400000000002</v>
      </c>
      <c r="L151">
        <f t="shared" si="65"/>
        <v>73.054259999999999</v>
      </c>
      <c r="M151">
        <v>26</v>
      </c>
      <c r="N151">
        <f t="shared" si="66"/>
        <v>196.86574000000002</v>
      </c>
    </row>
    <row r="152" spans="1:14" x14ac:dyDescent="0.25">
      <c r="A152" s="3">
        <f t="shared" ref="A152:A157" si="67">(((38163+(16*365))+-365)+3)+1</f>
        <v>43642</v>
      </c>
      <c r="B152">
        <v>55</v>
      </c>
      <c r="C152" t="s">
        <v>2</v>
      </c>
      <c r="D152">
        <v>13.25</v>
      </c>
      <c r="E152">
        <v>36</v>
      </c>
      <c r="F152">
        <f t="shared" si="57"/>
        <v>477</v>
      </c>
      <c r="G152">
        <v>0</v>
      </c>
      <c r="H152">
        <f t="shared" si="58"/>
        <v>34.330999999999996</v>
      </c>
      <c r="I152">
        <f t="shared" si="59"/>
        <v>57.1</v>
      </c>
      <c r="J152">
        <f t="shared" si="63"/>
        <v>29.573999999999998</v>
      </c>
      <c r="K152">
        <f t="shared" si="64"/>
        <v>6.9165000000000001</v>
      </c>
      <c r="L152">
        <f t="shared" si="65"/>
        <v>127.92149999999999</v>
      </c>
      <c r="M152">
        <v>26</v>
      </c>
      <c r="N152">
        <f t="shared" si="66"/>
        <v>323.07850000000002</v>
      </c>
    </row>
    <row r="153" spans="1:14" x14ac:dyDescent="0.25">
      <c r="A153" s="3">
        <f t="shared" si="67"/>
        <v>43642</v>
      </c>
      <c r="B153">
        <v>57</v>
      </c>
      <c r="C153" t="s">
        <v>4</v>
      </c>
      <c r="D153">
        <v>25</v>
      </c>
      <c r="E153">
        <v>40</v>
      </c>
      <c r="F153">
        <f t="shared" si="57"/>
        <v>1000</v>
      </c>
      <c r="G153">
        <v>2</v>
      </c>
      <c r="H153">
        <f t="shared" si="58"/>
        <v>74.856000000000009</v>
      </c>
      <c r="I153">
        <f t="shared" si="59"/>
        <v>146.54</v>
      </c>
      <c r="J153">
        <f t="shared" si="63"/>
        <v>62</v>
      </c>
      <c r="K153">
        <f t="shared" si="64"/>
        <v>14.5</v>
      </c>
      <c r="L153">
        <f t="shared" si="65"/>
        <v>297.89600000000002</v>
      </c>
      <c r="M153">
        <v>35</v>
      </c>
      <c r="N153">
        <f t="shared" si="66"/>
        <v>667.10400000000004</v>
      </c>
    </row>
    <row r="154" spans="1:14" x14ac:dyDescent="0.25">
      <c r="A154" s="3">
        <f t="shared" si="67"/>
        <v>43642</v>
      </c>
      <c r="B154">
        <v>58</v>
      </c>
      <c r="C154" t="s">
        <v>5</v>
      </c>
      <c r="D154">
        <v>31</v>
      </c>
      <c r="E154">
        <v>39</v>
      </c>
      <c r="F154">
        <f t="shared" si="57"/>
        <v>1209</v>
      </c>
      <c r="G154">
        <v>1</v>
      </c>
      <c r="H154">
        <f t="shared" si="58"/>
        <v>96.493000000000009</v>
      </c>
      <c r="I154">
        <f t="shared" si="59"/>
        <v>213.69500000000002</v>
      </c>
      <c r="J154">
        <f t="shared" si="63"/>
        <v>74.957999999999998</v>
      </c>
      <c r="K154">
        <f t="shared" si="64"/>
        <v>17.5305</v>
      </c>
      <c r="L154">
        <f t="shared" si="65"/>
        <v>402.67650000000009</v>
      </c>
      <c r="M154">
        <v>35</v>
      </c>
      <c r="N154">
        <f t="shared" si="66"/>
        <v>771.32349999999997</v>
      </c>
    </row>
    <row r="155" spans="1:14" x14ac:dyDescent="0.25">
      <c r="A155" s="3">
        <f t="shared" si="67"/>
        <v>43642</v>
      </c>
      <c r="B155">
        <v>59</v>
      </c>
      <c r="C155" t="s">
        <v>6</v>
      </c>
      <c r="D155">
        <v>13</v>
      </c>
      <c r="E155">
        <v>40</v>
      </c>
      <c r="F155">
        <f t="shared" si="57"/>
        <v>520</v>
      </c>
      <c r="G155">
        <v>0</v>
      </c>
      <c r="H155">
        <f t="shared" si="58"/>
        <v>37.6205</v>
      </c>
      <c r="I155">
        <f t="shared" si="59"/>
        <v>63.55</v>
      </c>
      <c r="J155">
        <f t="shared" si="63"/>
        <v>32.24</v>
      </c>
      <c r="K155">
        <f t="shared" si="64"/>
        <v>7.54</v>
      </c>
      <c r="L155">
        <f t="shared" si="65"/>
        <v>140.95050000000001</v>
      </c>
      <c r="M155">
        <v>26</v>
      </c>
      <c r="N155">
        <f t="shared" si="66"/>
        <v>353.04949999999997</v>
      </c>
    </row>
    <row r="156" spans="1:14" x14ac:dyDescent="0.25">
      <c r="A156" s="3">
        <f t="shared" si="67"/>
        <v>43642</v>
      </c>
      <c r="B156">
        <v>60</v>
      </c>
      <c r="C156" t="s">
        <v>7</v>
      </c>
      <c r="D156">
        <v>7.5</v>
      </c>
      <c r="E156">
        <v>30</v>
      </c>
      <c r="F156">
        <f t="shared" si="57"/>
        <v>225</v>
      </c>
      <c r="G156">
        <v>1</v>
      </c>
      <c r="H156">
        <f t="shared" si="58"/>
        <v>13.03087</v>
      </c>
      <c r="I156">
        <f t="shared" si="59"/>
        <v>10.356999999999999</v>
      </c>
      <c r="J156">
        <f t="shared" si="63"/>
        <v>13.95</v>
      </c>
      <c r="K156">
        <f t="shared" si="64"/>
        <v>3.2625000000000002</v>
      </c>
      <c r="L156">
        <f t="shared" si="65"/>
        <v>40.600369999999998</v>
      </c>
      <c r="M156">
        <v>26</v>
      </c>
      <c r="N156">
        <f t="shared" si="66"/>
        <v>158.39963</v>
      </c>
    </row>
    <row r="157" spans="1:14" x14ac:dyDescent="0.25">
      <c r="A157" s="3">
        <f t="shared" si="67"/>
        <v>43642</v>
      </c>
      <c r="B157">
        <v>62</v>
      </c>
      <c r="C157" t="s">
        <v>9</v>
      </c>
      <c r="D157">
        <v>8.2200000000000006</v>
      </c>
      <c r="E157">
        <v>36</v>
      </c>
      <c r="F157">
        <f t="shared" si="57"/>
        <v>295.92</v>
      </c>
      <c r="G157">
        <v>0</v>
      </c>
      <c r="H157">
        <f t="shared" si="58"/>
        <v>20.478380000000001</v>
      </c>
      <c r="I157">
        <f t="shared" si="59"/>
        <v>29.938000000000002</v>
      </c>
      <c r="J157">
        <f t="shared" si="63"/>
        <v>18.34704</v>
      </c>
      <c r="K157">
        <f t="shared" si="64"/>
        <v>4.2908400000000002</v>
      </c>
      <c r="L157">
        <f t="shared" si="65"/>
        <v>73.054259999999999</v>
      </c>
      <c r="M157">
        <v>26</v>
      </c>
      <c r="N157">
        <f t="shared" si="66"/>
        <v>196.86574000000002</v>
      </c>
    </row>
    <row r="158" spans="1:14" x14ac:dyDescent="0.25">
      <c r="A158" s="3">
        <f t="shared" ref="A158:A163" si="68">(((38170+(16*365))+-365)+3)+1</f>
        <v>43649</v>
      </c>
      <c r="B158">
        <v>55</v>
      </c>
      <c r="C158" t="s">
        <v>2</v>
      </c>
      <c r="D158">
        <v>13.25</v>
      </c>
      <c r="E158">
        <v>36</v>
      </c>
      <c r="F158">
        <f t="shared" ref="F158:F163" si="69">D158*E158</f>
        <v>477</v>
      </c>
      <c r="G158">
        <v>0</v>
      </c>
      <c r="H158">
        <f t="shared" ref="H158:H163" si="70">(0.09*((F158-MIN(I158,67))-154))+10.4-(2.827*G158)</f>
        <v>34.330999999999996</v>
      </c>
      <c r="I158">
        <f t="shared" ref="I158:I163" si="71">IF((F158-G158*59.62)&gt;592,74.35+((F158-G158*59.62)-592)*0.25,13.6+((F158-G158*59.62)-187)*0.15)</f>
        <v>57.1</v>
      </c>
      <c r="J158">
        <f t="shared" ref="J158:J163" si="72">F158*0.062</f>
        <v>29.573999999999998</v>
      </c>
      <c r="K158">
        <f t="shared" ref="K158:K163" si="73">F158*0.0145</f>
        <v>6.9165000000000001</v>
      </c>
      <c r="L158">
        <f t="shared" ref="L158:L163" si="74">H158+I158+J158+K158</f>
        <v>127.92149999999999</v>
      </c>
      <c r="M158">
        <v>26</v>
      </c>
      <c r="N158">
        <f t="shared" ref="N158:N163" si="75">F158-L158-M158</f>
        <v>323.07850000000002</v>
      </c>
    </row>
    <row r="159" spans="1:14" x14ac:dyDescent="0.25">
      <c r="A159" s="3">
        <f t="shared" si="68"/>
        <v>43649</v>
      </c>
      <c r="B159">
        <v>57</v>
      </c>
      <c r="C159" t="s">
        <v>4</v>
      </c>
      <c r="D159">
        <v>25</v>
      </c>
      <c r="E159">
        <v>40</v>
      </c>
      <c r="F159">
        <f t="shared" si="69"/>
        <v>1000</v>
      </c>
      <c r="G159">
        <v>2</v>
      </c>
      <c r="H159">
        <f t="shared" si="70"/>
        <v>74.856000000000009</v>
      </c>
      <c r="I159">
        <f t="shared" si="71"/>
        <v>146.54</v>
      </c>
      <c r="J159">
        <f t="shared" si="72"/>
        <v>62</v>
      </c>
      <c r="K159">
        <f t="shared" si="73"/>
        <v>14.5</v>
      </c>
      <c r="L159">
        <f t="shared" si="74"/>
        <v>297.89600000000002</v>
      </c>
      <c r="M159">
        <v>35</v>
      </c>
      <c r="N159">
        <f t="shared" si="75"/>
        <v>667.10400000000004</v>
      </c>
    </row>
    <row r="160" spans="1:14" x14ac:dyDescent="0.25">
      <c r="A160" s="3">
        <f t="shared" si="68"/>
        <v>43649</v>
      </c>
      <c r="B160">
        <v>58</v>
      </c>
      <c r="C160" t="s">
        <v>5</v>
      </c>
      <c r="D160">
        <v>31</v>
      </c>
      <c r="E160">
        <v>39</v>
      </c>
      <c r="F160">
        <f t="shared" si="69"/>
        <v>1209</v>
      </c>
      <c r="G160">
        <v>1</v>
      </c>
      <c r="H160">
        <f t="shared" si="70"/>
        <v>96.493000000000009</v>
      </c>
      <c r="I160">
        <f t="shared" si="71"/>
        <v>213.69500000000002</v>
      </c>
      <c r="J160">
        <f t="shared" si="72"/>
        <v>74.957999999999998</v>
      </c>
      <c r="K160">
        <f t="shared" si="73"/>
        <v>17.5305</v>
      </c>
      <c r="L160">
        <f t="shared" si="74"/>
        <v>402.67650000000009</v>
      </c>
      <c r="M160">
        <v>35</v>
      </c>
      <c r="N160">
        <f t="shared" si="75"/>
        <v>771.32349999999997</v>
      </c>
    </row>
    <row r="161" spans="1:14" x14ac:dyDescent="0.25">
      <c r="A161" s="3">
        <f t="shared" si="68"/>
        <v>43649</v>
      </c>
      <c r="B161">
        <v>59</v>
      </c>
      <c r="C161" t="s">
        <v>6</v>
      </c>
      <c r="D161">
        <v>13</v>
      </c>
      <c r="E161">
        <v>40</v>
      </c>
      <c r="F161">
        <f t="shared" si="69"/>
        <v>520</v>
      </c>
      <c r="G161">
        <v>0</v>
      </c>
      <c r="H161">
        <f t="shared" si="70"/>
        <v>37.6205</v>
      </c>
      <c r="I161">
        <f t="shared" si="71"/>
        <v>63.55</v>
      </c>
      <c r="J161">
        <f t="shared" si="72"/>
        <v>32.24</v>
      </c>
      <c r="K161">
        <f t="shared" si="73"/>
        <v>7.54</v>
      </c>
      <c r="L161">
        <f t="shared" si="74"/>
        <v>140.95050000000001</v>
      </c>
      <c r="M161">
        <v>26</v>
      </c>
      <c r="N161">
        <f t="shared" si="75"/>
        <v>353.04949999999997</v>
      </c>
    </row>
    <row r="162" spans="1:14" x14ac:dyDescent="0.25">
      <c r="A162" s="3">
        <f t="shared" si="68"/>
        <v>43649</v>
      </c>
      <c r="B162">
        <v>60</v>
      </c>
      <c r="C162" t="s">
        <v>7</v>
      </c>
      <c r="D162">
        <v>7.5</v>
      </c>
      <c r="E162">
        <v>36</v>
      </c>
      <c r="F162">
        <f t="shared" si="69"/>
        <v>270</v>
      </c>
      <c r="G162">
        <v>1</v>
      </c>
      <c r="H162">
        <f t="shared" si="70"/>
        <v>16.473370000000003</v>
      </c>
      <c r="I162">
        <f t="shared" si="71"/>
        <v>17.106999999999999</v>
      </c>
      <c r="J162">
        <f t="shared" si="72"/>
        <v>16.739999999999998</v>
      </c>
      <c r="K162">
        <f t="shared" si="73"/>
        <v>3.915</v>
      </c>
      <c r="L162">
        <f t="shared" si="74"/>
        <v>54.235369999999996</v>
      </c>
      <c r="M162">
        <v>26</v>
      </c>
      <c r="N162">
        <f t="shared" si="75"/>
        <v>189.76463000000001</v>
      </c>
    </row>
    <row r="163" spans="1:14" x14ac:dyDescent="0.25">
      <c r="A163" s="3">
        <f t="shared" si="68"/>
        <v>43649</v>
      </c>
      <c r="B163">
        <v>62</v>
      </c>
      <c r="C163" t="s">
        <v>9</v>
      </c>
      <c r="D163">
        <v>8.2200000000000006</v>
      </c>
      <c r="E163">
        <v>36</v>
      </c>
      <c r="F163">
        <f t="shared" si="69"/>
        <v>295.92</v>
      </c>
      <c r="G163">
        <v>0</v>
      </c>
      <c r="H163">
        <f t="shared" si="70"/>
        <v>20.478380000000001</v>
      </c>
      <c r="I163">
        <f t="shared" si="71"/>
        <v>29.938000000000002</v>
      </c>
      <c r="J163">
        <f t="shared" si="72"/>
        <v>18.34704</v>
      </c>
      <c r="K163">
        <f t="shared" si="73"/>
        <v>4.2908400000000002</v>
      </c>
      <c r="L163">
        <f t="shared" si="74"/>
        <v>73.054259999999999</v>
      </c>
      <c r="M163">
        <v>26</v>
      </c>
      <c r="N163">
        <f t="shared" si="75"/>
        <v>196.86574000000002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zoomScale="136" zoomScaleNormal="136" workbookViewId="0">
      <selection activeCell="F7" sqref="F7"/>
    </sheetView>
  </sheetViews>
  <sheetFormatPr defaultRowHeight="12.5" x14ac:dyDescent="0.25"/>
  <cols>
    <col min="1" max="1" width="13.26953125" customWidth="1"/>
    <col min="2" max="2" width="16.81640625" bestFit="1" customWidth="1"/>
    <col min="5" max="5" width="10.7265625" customWidth="1"/>
  </cols>
  <sheetData>
    <row r="1" spans="1:6" ht="13" x14ac:dyDescent="0.3">
      <c r="A1" s="1" t="s">
        <v>0</v>
      </c>
      <c r="B1" s="1" t="s">
        <v>1</v>
      </c>
      <c r="C1" s="1" t="s">
        <v>22</v>
      </c>
      <c r="D1" s="1" t="s">
        <v>26</v>
      </c>
      <c r="E1" s="1" t="s">
        <v>29</v>
      </c>
      <c r="F1" s="1" t="s">
        <v>30</v>
      </c>
    </row>
    <row r="2" spans="1:6" x14ac:dyDescent="0.25">
      <c r="A2">
        <v>56</v>
      </c>
      <c r="B2" t="s">
        <v>3</v>
      </c>
      <c r="C2" s="2" t="s">
        <v>23</v>
      </c>
      <c r="D2" s="2" t="s">
        <v>27</v>
      </c>
      <c r="E2" s="3">
        <v>39084</v>
      </c>
      <c r="F2" s="2" t="s">
        <v>31</v>
      </c>
    </row>
    <row r="3" spans="1:6" x14ac:dyDescent="0.25">
      <c r="A3">
        <v>57</v>
      </c>
      <c r="B3" t="s">
        <v>4</v>
      </c>
      <c r="C3" s="2" t="s">
        <v>24</v>
      </c>
      <c r="D3" s="2" t="s">
        <v>28</v>
      </c>
      <c r="E3" s="3">
        <v>43423</v>
      </c>
      <c r="F3" s="2" t="s">
        <v>32</v>
      </c>
    </row>
    <row r="4" spans="1:6" x14ac:dyDescent="0.25">
      <c r="A4">
        <v>58</v>
      </c>
      <c r="B4" t="s">
        <v>5</v>
      </c>
      <c r="C4" s="2" t="s">
        <v>25</v>
      </c>
      <c r="D4" s="2" t="s">
        <v>28</v>
      </c>
      <c r="E4" s="3">
        <v>41737</v>
      </c>
      <c r="F4" s="2" t="s">
        <v>32</v>
      </c>
    </row>
    <row r="5" spans="1:6" x14ac:dyDescent="0.25">
      <c r="A5">
        <v>59</v>
      </c>
      <c r="B5" t="s">
        <v>6</v>
      </c>
      <c r="C5" s="2" t="s">
        <v>23</v>
      </c>
      <c r="D5" s="2" t="s">
        <v>27</v>
      </c>
      <c r="E5" s="3">
        <v>41871</v>
      </c>
      <c r="F5" s="2" t="s">
        <v>33</v>
      </c>
    </row>
    <row r="6" spans="1:6" x14ac:dyDescent="0.25">
      <c r="A6">
        <v>60</v>
      </c>
      <c r="B6" t="s">
        <v>7</v>
      </c>
      <c r="C6" s="2" t="s">
        <v>24</v>
      </c>
      <c r="D6" s="2" t="s">
        <v>28</v>
      </c>
      <c r="E6" s="4">
        <v>43594</v>
      </c>
      <c r="F6" s="2" t="s">
        <v>36</v>
      </c>
    </row>
    <row r="7" spans="1:6" x14ac:dyDescent="0.25">
      <c r="A7">
        <v>61</v>
      </c>
      <c r="B7" t="s">
        <v>8</v>
      </c>
      <c r="C7" s="2" t="s">
        <v>23</v>
      </c>
      <c r="D7" s="2" t="s">
        <v>27</v>
      </c>
      <c r="E7" s="3">
        <v>39084</v>
      </c>
      <c r="F7" s="2" t="s">
        <v>35</v>
      </c>
    </row>
    <row r="8" spans="1:6" x14ac:dyDescent="0.25">
      <c r="A8">
        <v>62</v>
      </c>
      <c r="B8" t="s">
        <v>9</v>
      </c>
      <c r="C8" s="2" t="s">
        <v>25</v>
      </c>
      <c r="D8" s="2" t="s">
        <v>28</v>
      </c>
      <c r="E8" s="3">
        <v>40355</v>
      </c>
      <c r="F8" s="2" t="s">
        <v>34</v>
      </c>
    </row>
    <row r="9" spans="1:6" x14ac:dyDescent="0.25">
      <c r="A9">
        <v>55</v>
      </c>
      <c r="B9" t="s">
        <v>2</v>
      </c>
      <c r="C9" s="2" t="s">
        <v>24</v>
      </c>
      <c r="D9" s="2" t="s">
        <v>28</v>
      </c>
      <c r="E9" s="3">
        <v>40355</v>
      </c>
      <c r="F9" s="2" t="s">
        <v>36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A2" sqref="A2"/>
    </sheetView>
  </sheetViews>
  <sheetFormatPr defaultRowHeight="12.5" x14ac:dyDescent="0.25"/>
  <cols>
    <col min="1" max="1" width="21.81640625" bestFit="1" customWidth="1"/>
  </cols>
  <sheetData>
    <row r="1" spans="1:6" ht="23.5" x14ac:dyDescent="0.55000000000000004">
      <c r="A1" s="6" t="s">
        <v>62</v>
      </c>
      <c r="B1" s="6" t="s">
        <v>63</v>
      </c>
    </row>
    <row r="2" spans="1:6" ht="13" x14ac:dyDescent="0.3">
      <c r="A2" s="7" t="s">
        <v>37</v>
      </c>
      <c r="B2" s="5" t="s">
        <v>48</v>
      </c>
      <c r="C2" s="5"/>
      <c r="D2" s="9" t="s">
        <v>49</v>
      </c>
      <c r="E2" s="9"/>
      <c r="F2" s="2" t="s">
        <v>50</v>
      </c>
    </row>
    <row r="3" spans="1:6" ht="13" x14ac:dyDescent="0.3">
      <c r="A3" s="1" t="s">
        <v>38</v>
      </c>
      <c r="B3" s="2" t="s">
        <v>51</v>
      </c>
    </row>
    <row r="4" spans="1:6" ht="13" x14ac:dyDescent="0.3">
      <c r="A4" s="1" t="s">
        <v>39</v>
      </c>
      <c r="B4" s="2" t="s">
        <v>52</v>
      </c>
    </row>
    <row r="5" spans="1:6" ht="13" x14ac:dyDescent="0.3">
      <c r="A5" s="1" t="s">
        <v>42</v>
      </c>
      <c r="B5" s="2" t="s">
        <v>53</v>
      </c>
    </row>
    <row r="6" spans="1:6" ht="13" x14ac:dyDescent="0.3">
      <c r="A6" s="1" t="s">
        <v>40</v>
      </c>
      <c r="B6" s="2" t="s">
        <v>54</v>
      </c>
    </row>
    <row r="7" spans="1:6" ht="13" x14ac:dyDescent="0.3">
      <c r="A7" s="1" t="s">
        <v>41</v>
      </c>
      <c r="B7" s="2" t="s">
        <v>55</v>
      </c>
    </row>
    <row r="8" spans="1:6" ht="13" x14ac:dyDescent="0.3">
      <c r="A8" s="1" t="s">
        <v>43</v>
      </c>
      <c r="B8" s="2" t="s">
        <v>56</v>
      </c>
    </row>
    <row r="9" spans="1:6" ht="13" x14ac:dyDescent="0.3">
      <c r="A9" s="1" t="s">
        <v>44</v>
      </c>
      <c r="B9" s="2" t="s">
        <v>57</v>
      </c>
    </row>
    <row r="10" spans="1:6" ht="13" x14ac:dyDescent="0.3">
      <c r="A10" s="1" t="s">
        <v>45</v>
      </c>
      <c r="B10" s="2" t="s">
        <v>58</v>
      </c>
    </row>
    <row r="11" spans="1:6" ht="13" x14ac:dyDescent="0.3">
      <c r="A11" s="1" t="s">
        <v>46</v>
      </c>
      <c r="B11" s="2" t="s">
        <v>59</v>
      </c>
    </row>
    <row r="12" spans="1:6" ht="13" x14ac:dyDescent="0.3">
      <c r="A12" s="7" t="s">
        <v>64</v>
      </c>
      <c r="B12" s="2" t="s">
        <v>60</v>
      </c>
    </row>
    <row r="13" spans="1:6" ht="13" x14ac:dyDescent="0.3">
      <c r="A13" s="1" t="s">
        <v>47</v>
      </c>
      <c r="B13" s="2" t="s">
        <v>61</v>
      </c>
    </row>
  </sheetData>
  <mergeCells count="1">
    <mergeCell ref="D2:E2"/>
  </mergeCells>
  <hyperlinks>
    <hyperlink ref="A2" r:id="rId1" xr:uid="{00000000-0004-0000-0200-000000000000}"/>
    <hyperlink ref="A12" r:id="rId2" xr:uid="{00000000-0004-0000-0200-00000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U k U r U f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U k U r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J F K 1 E o i k e 4 D g A A A B E A A A A T A B w A R m 9 y b X V s Y X M v U 2 V j d G l v b j E u b S C i G A A o o B Q A A A A A A A A A A A A A A A A A A A A A A A A A A A A r T k 0 u y c z P U w i G 0 I b W A F B L A Q I t A B Q A A g A I A F J F K 1 H + j K C i p w A A A P g A A A A S A A A A A A A A A A A A A A A A A A A A A A B D b 2 5 m a W c v U G F j a 2 F n Z S 5 4 b W x Q S w E C L Q A U A A I A C A B S R S t R D 8 r p q 6 Q A A A D p A A A A E w A A A A A A A A A A A A A A A A D z A A A A W 0 N v b n R l b n R f V H l w Z X N d L n h t b F B L A Q I t A B Q A A g A I A F J F K 1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W p Y / H 5 A g Z R b o J p 5 8 d K s x I A A A A A A I A A A A A A B B m A A A A A Q A A I A A A A H D k d M s K d A n b 6 E H A s F j 1 q H v T b v r G 2 r o / H c 3 o 8 3 B u a e K x A A A A A A 6 A A A A A A g A A I A A A A B Y o 0 O m N F Z c j m O x R N f 6 y D I 5 9 5 G P f F d 2 e G V i o Y p 0 R H R D P U A A A A G j M w e 3 Y R l q V q A J 6 R Y p Y o o 4 S 9 5 a s q A 8 Q v p g Y / Q f p s g m X l r g W H u G c j n y i X L 2 C P m f O 4 U 8 6 / p G b I G Q 8 E 5 T a H n q Y u 7 4 q 6 w a i W m U m R s J d 3 2 S u 9 p v B Q A A A A J k + L e 8 x 0 / i 0 u u z i j m 6 H 9 Z S d e n L Z b w 8 m r H G R R E i 6 + z N 4 K M 1 j d M m b + T K + p M x a o P a / 5 l 6 r s g W d S q 3 V R H J s u F Q a q U c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228CCFC979A940B981FF7989916DE5" ma:contentTypeVersion="15" ma:contentTypeDescription="Create a new document." ma:contentTypeScope="" ma:versionID="d75c3388912794cd4d650e1d92c084c3">
  <xsd:schema xmlns:xsd="http://www.w3.org/2001/XMLSchema" xmlns:xs="http://www.w3.org/2001/XMLSchema" xmlns:p="http://schemas.microsoft.com/office/2006/metadata/properties" xmlns:ns3="f347d52f-cfaf-4436-91f3-8ebe5ed78c0a" xmlns:ns4="0a6adf77-e038-4614-85ad-da769fdd9205" targetNamespace="http://schemas.microsoft.com/office/2006/metadata/properties" ma:root="true" ma:fieldsID="a326bb1e7e07bd3ad99d0c7423f28649" ns3:_="" ns4:_="">
    <xsd:import namespace="f347d52f-cfaf-4436-91f3-8ebe5ed78c0a"/>
    <xsd:import namespace="0a6adf77-e038-4614-85ad-da769fdd92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47d52f-cfaf-4436-91f3-8ebe5ed78c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6adf77-e038-4614-85ad-da769fdd92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0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0DCA4F-3191-4334-A703-D1B25F0D246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81904CC-ABF8-44A9-8DC5-83D955312F2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DE2733-E2E7-4721-85B4-8B5077968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47d52f-cfaf-4436-91f3-8ebe5ed78c0a"/>
    <ds:schemaRef ds:uri="0a6adf77-e038-4614-85ad-da769fdd92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8FB076D-F549-46C4-BF3B-8E4E4F1270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Payroll</vt:lpstr>
      <vt:lpstr>HR</vt:lpstr>
      <vt:lpstr>Dirty Data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Esquibel</dc:creator>
  <cp:keywords/>
  <dc:description/>
  <cp:lastModifiedBy>Melissa Esquibel</cp:lastModifiedBy>
  <dcterms:created xsi:type="dcterms:W3CDTF">2004-01-12T21:11:40Z</dcterms:created>
  <dcterms:modified xsi:type="dcterms:W3CDTF">2020-09-11T13:43:13Z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TC011117701033</vt:lpwstr>
  </property>
  <property fmtid="{D5CDD505-2E9C-101B-9397-08002B2CF9AE}" pid="3" name="ContentTypeId">
    <vt:lpwstr>0x0101001D228CCFC979A940B981FF7989916DE5</vt:lpwstr>
  </property>
</Properties>
</file>